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S:\PROCESSOS FINALIZADOS LICITAÇÃO\- NLL\060 [xx] PAVIMENTAÇÃO JD BOTAFOGO\(2) Atendimento NT\07. Orçamento\"/>
    </mc:Choice>
  </mc:AlternateContent>
  <xr:revisionPtr revIDLastSave="0" documentId="13_ncr:1_{E4CA4C05-2B65-4AEF-BAEC-97FB4B0BFB50}" xr6:coauthVersionLast="47" xr6:coauthVersionMax="47" xr10:uidLastSave="{00000000-0000-0000-0000-000000000000}"/>
  <bookViews>
    <workbookView xWindow="-120" yWindow="-120" windowWidth="29040" windowHeight="15840" tabRatio="670" activeTab="3" xr2:uid="{00000000-000D-0000-FFFF-FFFF00000000}"/>
  </bookViews>
  <sheets>
    <sheet name="Orçamento sintético SD" sheetId="11" r:id="rId1"/>
    <sheet name="CCUs" sheetId="31" r:id="rId2"/>
    <sheet name="Quadro de comparação" sheetId="32" r:id="rId3"/>
    <sheet name="Cronograma" sheetId="38" r:id="rId4"/>
    <sheet name="BDI Serviços Sem Deson" sheetId="35" r:id="rId5"/>
    <sheet name="BDI Serviços Deson" sheetId="36" r:id="rId6"/>
    <sheet name="BDI Materiais" sheetId="37" r:id="rId7"/>
  </sheets>
  <definedNames>
    <definedName name="_xlnm._FilterDatabase" localSheetId="1" hidden="1">CCUs!$A$7:$G$455</definedName>
    <definedName name="_xlnm._FilterDatabase" localSheetId="3" hidden="1">Cronograma!$A$7:$S$39</definedName>
    <definedName name="_xlnm._FilterDatabase" localSheetId="0" hidden="1">'Orçamento sintético SD'!$A$7:$J$174</definedName>
    <definedName name="_xlnm._FilterDatabase" localSheetId="2" hidden="1">'Quadro de comparação'!$A$1:$E$22</definedName>
    <definedName name="_xlnm.Print_Area" localSheetId="3">Cronograma!$A$1:$S$39</definedName>
    <definedName name="_xlnm.Print_Area" localSheetId="0">'Orçamento sintético SD'!$A$1:$J$176</definedName>
    <definedName name="dghzdfhsd" localSheetId="2" hidden="1">{#N/A,#N/A,FALSE,"Pla_Preço";#N/A,#N/A,FALSE,"Crono"}</definedName>
    <definedName name="dghzdfhsd" hidden="1">{#N/A,#N/A,FALSE,"Pla_Preço";#N/A,#N/A,FALSE,"Crono"}</definedName>
    <definedName name="dsgjhxgn" localSheetId="2" hidden="1">{#N/A,#N/A,FALSE,"Pla_Preço";#N/A,#N/A,FALSE,"Crono"}</definedName>
    <definedName name="dsgjhxgn" hidden="1">{#N/A,#N/A,FALSE,"Pla_Preço";#N/A,#N/A,FALSE,"Crono"}</definedName>
    <definedName name="_xlnm.Print_Titles" localSheetId="1">CCUs!$1:$6</definedName>
    <definedName name="_xlnm.Print_Titles" localSheetId="0">'Orçamento sintético SD'!$1:$7</definedName>
    <definedName name="wrn.preco." localSheetId="2" hidden="1">{#N/A,#N/A,FALSE,"Pla_Preço";#N/A,#N/A,FALSE,"Crono"}</definedName>
    <definedName name="wrn.preco." hidden="1">{#N/A,#N/A,FALSE,"Pla_Preço";#N/A,#N/A,FALSE,"Crono"}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L8" i="38" l="1"/>
  <c r="M8" i="38"/>
  <c r="N8" i="38"/>
  <c r="O8" i="38"/>
  <c r="E8" i="38"/>
  <c r="F8" i="38"/>
  <c r="G8" i="38"/>
  <c r="H8" i="38"/>
  <c r="I8" i="38"/>
  <c r="J8" i="38"/>
  <c r="K8" i="38"/>
  <c r="D8" i="38"/>
  <c r="D19" i="32" l="1"/>
  <c r="B19" i="32"/>
  <c r="D18" i="32"/>
  <c r="B18" i="32"/>
  <c r="D17" i="32"/>
  <c r="B17" i="32"/>
  <c r="D16" i="32"/>
  <c r="B16" i="32"/>
  <c r="D15" i="32"/>
  <c r="B15" i="32"/>
  <c r="D14" i="32"/>
  <c r="B14" i="32"/>
  <c r="E21" i="32"/>
  <c r="I176" i="11"/>
  <c r="M8" i="11" l="1"/>
  <c r="S30" i="38" l="1"/>
  <c r="S28" i="38"/>
  <c r="S26" i="38"/>
  <c r="S24" i="38"/>
  <c r="S22" i="38"/>
  <c r="S20" i="38"/>
  <c r="S18" i="38"/>
  <c r="S16" i="38"/>
  <c r="S14" i="38"/>
  <c r="S12" i="38"/>
  <c r="S10" i="38"/>
  <c r="B8" i="38" l="1"/>
  <c r="B10" i="38"/>
  <c r="B12" i="38"/>
  <c r="B14" i="38"/>
  <c r="B16" i="38"/>
  <c r="B18" i="38"/>
  <c r="B20" i="38"/>
  <c r="B22" i="38"/>
  <c r="B24" i="38"/>
  <c r="B26" i="38"/>
  <c r="B28" i="38"/>
  <c r="B30" i="38"/>
  <c r="B32" i="38"/>
  <c r="G5" i="38"/>
  <c r="G3" i="38"/>
  <c r="D3" i="38"/>
  <c r="A3" i="38"/>
  <c r="C30" i="38" l="1"/>
  <c r="C32" i="38"/>
  <c r="Q31" i="38" l="1"/>
  <c r="O31" i="38"/>
  <c r="P31" i="38"/>
  <c r="N31" i="38"/>
  <c r="J31" i="38"/>
  <c r="I31" i="38"/>
  <c r="H31" i="38"/>
  <c r="G31" i="38"/>
  <c r="D31" i="38"/>
  <c r="F31" i="38"/>
  <c r="L31" i="38"/>
  <c r="E31" i="38"/>
  <c r="M31" i="38"/>
  <c r="K31" i="38"/>
  <c r="C8" i="38"/>
  <c r="C24" i="38"/>
  <c r="C26" i="38"/>
  <c r="C28" i="38"/>
  <c r="C20" i="38"/>
  <c r="C22" i="38"/>
  <c r="C18" i="38"/>
  <c r="C14" i="38"/>
  <c r="C16" i="38"/>
  <c r="R31" i="38" l="1"/>
  <c r="N21" i="38"/>
  <c r="N25" i="38"/>
  <c r="P9" i="38"/>
  <c r="O9" i="38"/>
  <c r="Q9" i="38"/>
  <c r="N9" i="38"/>
  <c r="Q29" i="38"/>
  <c r="P29" i="38"/>
  <c r="N29" i="38"/>
  <c r="O29" i="38"/>
  <c r="N19" i="38"/>
  <c r="P27" i="38"/>
  <c r="O27" i="38"/>
  <c r="N27" i="38"/>
  <c r="Q27" i="38"/>
  <c r="N23" i="38"/>
  <c r="F9" i="38"/>
  <c r="H9" i="38"/>
  <c r="J9" i="38"/>
  <c r="G9" i="38"/>
  <c r="I9" i="38"/>
  <c r="E9" i="38"/>
  <c r="D9" i="38"/>
  <c r="L27" i="38"/>
  <c r="F27" i="38"/>
  <c r="K27" i="38"/>
  <c r="H27" i="38"/>
  <c r="M27" i="38"/>
  <c r="I27" i="38"/>
  <c r="J27" i="38"/>
  <c r="G27" i="38"/>
  <c r="E27" i="38"/>
  <c r="D27" i="38"/>
  <c r="H25" i="38"/>
  <c r="G25" i="38"/>
  <c r="F25" i="38"/>
  <c r="E25" i="38"/>
  <c r="D25" i="38"/>
  <c r="L25" i="38"/>
  <c r="K25" i="38"/>
  <c r="M25" i="38"/>
  <c r="J25" i="38"/>
  <c r="I25" i="38"/>
  <c r="E17" i="38"/>
  <c r="H17" i="38"/>
  <c r="G17" i="38"/>
  <c r="F17" i="38"/>
  <c r="D17" i="38"/>
  <c r="J17" i="38"/>
  <c r="J15" i="38"/>
  <c r="I15" i="38"/>
  <c r="H15" i="38"/>
  <c r="E15" i="38"/>
  <c r="D15" i="38"/>
  <c r="F15" i="38"/>
  <c r="G15" i="38"/>
  <c r="H19" i="38"/>
  <c r="I19" i="38"/>
  <c r="J19" i="38"/>
  <c r="G19" i="38"/>
  <c r="F19" i="38"/>
  <c r="E19" i="38"/>
  <c r="D19" i="38"/>
  <c r="J21" i="38"/>
  <c r="E21" i="38"/>
  <c r="D21" i="38"/>
  <c r="I21" i="38"/>
  <c r="H21" i="38"/>
  <c r="G21" i="38"/>
  <c r="F21" i="38"/>
  <c r="E29" i="38"/>
  <c r="G29" i="38"/>
  <c r="H29" i="38"/>
  <c r="I29" i="38"/>
  <c r="F29" i="38"/>
  <c r="D29" i="38"/>
  <c r="F23" i="38"/>
  <c r="M23" i="38"/>
  <c r="K23" i="38"/>
  <c r="J23" i="38"/>
  <c r="L23" i="38"/>
  <c r="E23" i="38"/>
  <c r="I23" i="38"/>
  <c r="H23" i="38"/>
  <c r="G23" i="38"/>
  <c r="D23" i="38"/>
  <c r="C10" i="38"/>
  <c r="C12" i="38"/>
  <c r="A5" i="32"/>
  <c r="F5" i="31"/>
  <c r="F3" i="31"/>
  <c r="R27" i="38" l="1"/>
  <c r="O25" i="38"/>
  <c r="P25" i="38" s="1"/>
  <c r="Q25" i="38" s="1"/>
  <c r="O23" i="38"/>
  <c r="P23" i="38" s="1"/>
  <c r="Q23" i="38" s="1"/>
  <c r="I17" i="38"/>
  <c r="K15" i="38"/>
  <c r="C34" i="38"/>
  <c r="J29" i="38"/>
  <c r="K21" i="38"/>
  <c r="L21" i="38" s="1"/>
  <c r="M21" i="38" s="1"/>
  <c r="K9" i="38"/>
  <c r="K19" i="38"/>
  <c r="F13" i="38"/>
  <c r="H13" i="38"/>
  <c r="J13" i="38"/>
  <c r="I13" i="38"/>
  <c r="G13" i="38"/>
  <c r="E13" i="38"/>
  <c r="D13" i="38"/>
  <c r="G11" i="38"/>
  <c r="J11" i="38"/>
  <c r="I11" i="38"/>
  <c r="F11" i="38"/>
  <c r="H11" i="38"/>
  <c r="E11" i="38"/>
  <c r="D11" i="38"/>
  <c r="E11" i="37"/>
  <c r="E10" i="37"/>
  <c r="E9" i="37"/>
  <c r="E8" i="37"/>
  <c r="E7" i="37"/>
  <c r="E6" i="37"/>
  <c r="E11" i="36"/>
  <c r="E16" i="36" s="1"/>
  <c r="E10" i="36"/>
  <c r="E9" i="36"/>
  <c r="E8" i="36"/>
  <c r="E7" i="36"/>
  <c r="E6" i="36"/>
  <c r="E11" i="35"/>
  <c r="E10" i="35"/>
  <c r="E9" i="35"/>
  <c r="E8" i="35"/>
  <c r="E7" i="35"/>
  <c r="E6" i="35"/>
  <c r="E16" i="35" s="1"/>
  <c r="R23" i="38" l="1"/>
  <c r="R25" i="38"/>
  <c r="G32" i="38"/>
  <c r="K11" i="38"/>
  <c r="L11" i="38" s="1"/>
  <c r="O21" i="38"/>
  <c r="P21" i="38" s="1"/>
  <c r="K17" i="38"/>
  <c r="L15" i="38"/>
  <c r="K13" i="38"/>
  <c r="E32" i="38"/>
  <c r="C36" i="38"/>
  <c r="C37" i="38" s="1"/>
  <c r="F32" i="38"/>
  <c r="I32" i="38"/>
  <c r="J32" i="38"/>
  <c r="D32" i="38"/>
  <c r="L9" i="38"/>
  <c r="H32" i="38"/>
  <c r="E16" i="37"/>
  <c r="K29" i="38"/>
  <c r="L19" i="38"/>
  <c r="B9" i="32"/>
  <c r="B10" i="32"/>
  <c r="B11" i="32"/>
  <c r="B12" i="32"/>
  <c r="B13" i="32"/>
  <c r="B20" i="32"/>
  <c r="M11" i="38" l="1"/>
  <c r="N11" i="38" s="1"/>
  <c r="K32" i="38"/>
  <c r="K33" i="38" s="1"/>
  <c r="K34" i="38" s="1"/>
  <c r="Q21" i="38"/>
  <c r="R21" i="38" s="1"/>
  <c r="L13" i="38"/>
  <c r="M13" i="38" s="1"/>
  <c r="N13" i="38" s="1"/>
  <c r="O13" i="38" s="1"/>
  <c r="L17" i="38"/>
  <c r="M15" i="38"/>
  <c r="M9" i="38"/>
  <c r="R9" i="38" s="1"/>
  <c r="E33" i="38"/>
  <c r="E34" i="38" s="1"/>
  <c r="F33" i="38"/>
  <c r="F34" i="38" s="1"/>
  <c r="G33" i="38"/>
  <c r="G34" i="38" s="1"/>
  <c r="J33" i="38"/>
  <c r="J34" i="38" s="1"/>
  <c r="H33" i="38"/>
  <c r="H34" i="38" s="1"/>
  <c r="D33" i="38"/>
  <c r="I33" i="38"/>
  <c r="I34" i="38" s="1"/>
  <c r="L29" i="38"/>
  <c r="M19" i="38"/>
  <c r="D12" i="32"/>
  <c r="D11" i="32"/>
  <c r="D8" i="32"/>
  <c r="D20" i="32"/>
  <c r="D9" i="32"/>
  <c r="D13" i="32"/>
  <c r="D10" i="32"/>
  <c r="O19" i="38" l="1"/>
  <c r="P19" i="38" s="1"/>
  <c r="Q19" i="38" s="1"/>
  <c r="R19" i="38" s="1"/>
  <c r="M17" i="38"/>
  <c r="L32" i="38"/>
  <c r="L33" i="38" s="1"/>
  <c r="L34" i="38" s="1"/>
  <c r="N15" i="38"/>
  <c r="P13" i="38"/>
  <c r="Q13" i="38" s="1"/>
  <c r="O11" i="38"/>
  <c r="P11" i="38" s="1"/>
  <c r="D34" i="38"/>
  <c r="M29" i="38"/>
  <c r="R29" i="38" s="1"/>
  <c r="S21" i="38"/>
  <c r="S31" i="38"/>
  <c r="B8" i="32"/>
  <c r="R13" i="38" l="1"/>
  <c r="S13" i="38" s="1"/>
  <c r="N17" i="38"/>
  <c r="O15" i="38"/>
  <c r="P15" i="38" s="1"/>
  <c r="Q11" i="38"/>
  <c r="R11" i="38" s="1"/>
  <c r="M32" i="38"/>
  <c r="S27" i="38"/>
  <c r="S25" i="38"/>
  <c r="S19" i="38"/>
  <c r="D21" i="32"/>
  <c r="N32" i="38" l="1"/>
  <c r="N33" i="38" s="1"/>
  <c r="N34" i="38" s="1"/>
  <c r="O17" i="38"/>
  <c r="P17" i="38" s="1"/>
  <c r="Q17" i="38" s="1"/>
  <c r="R17" i="38" s="1"/>
  <c r="Q15" i="38"/>
  <c r="M33" i="38"/>
  <c r="S11" i="38"/>
  <c r="S23" i="38"/>
  <c r="P32" i="38" l="1"/>
  <c r="Q32" i="38"/>
  <c r="O32" i="38"/>
  <c r="O33" i="38" s="1"/>
  <c r="O34" i="38" s="1"/>
  <c r="O36" i="38" s="1"/>
  <c r="O37" i="38" s="1"/>
  <c r="R15" i="38"/>
  <c r="S15" i="38" s="1"/>
  <c r="N36" i="38"/>
  <c r="N37" i="38" s="1"/>
  <c r="N35" i="38"/>
  <c r="M34" i="38"/>
  <c r="S17" i="38"/>
  <c r="R32" i="38" l="1"/>
  <c r="S32" i="38" s="1"/>
  <c r="P33" i="38"/>
  <c r="P34" i="38" s="1"/>
  <c r="P35" i="38" s="1"/>
  <c r="O35" i="38"/>
  <c r="Q33" i="38"/>
  <c r="Q34" i="38" s="1"/>
  <c r="Q36" i="38" s="1"/>
  <c r="Q37" i="38" s="1"/>
  <c r="S29" i="38"/>
  <c r="P36" i="38" l="1"/>
  <c r="P37" i="38" s="1"/>
  <c r="Q35" i="38"/>
  <c r="R33" i="38"/>
  <c r="S33" i="38" s="1"/>
  <c r="D36" i="38"/>
  <c r="E36" i="38"/>
  <c r="E37" i="38" s="1"/>
  <c r="C3" i="32"/>
  <c r="A3" i="32"/>
  <c r="A3" i="31"/>
  <c r="D3" i="31"/>
  <c r="D37" i="38" l="1"/>
  <c r="E35" i="38"/>
  <c r="D35" i="38"/>
  <c r="D38" i="38"/>
  <c r="B22" i="32" l="1"/>
  <c r="K36" i="38"/>
  <c r="K37" i="38" s="1"/>
  <c r="I36" i="38"/>
  <c r="I37" i="38" s="1"/>
  <c r="H36" i="38"/>
  <c r="H37" i="38" s="1"/>
  <c r="J36" i="38"/>
  <c r="J37" i="38" s="1"/>
  <c r="M36" i="38"/>
  <c r="M37" i="38" s="1"/>
  <c r="L36" i="38"/>
  <c r="L37" i="38" s="1"/>
  <c r="G36" i="38"/>
  <c r="G37" i="38" s="1"/>
  <c r="E38" i="38"/>
  <c r="D39" i="38"/>
  <c r="J35" i="38" l="1"/>
  <c r="K35" i="38"/>
  <c r="H35" i="38"/>
  <c r="I35" i="38"/>
  <c r="G35" i="38"/>
  <c r="M35" i="38"/>
  <c r="L35" i="38"/>
  <c r="E39" i="38"/>
  <c r="F38" i="38" l="1"/>
  <c r="G38" i="38" s="1"/>
  <c r="H38" i="38" s="1"/>
  <c r="F36" i="38"/>
  <c r="F35" i="38"/>
  <c r="F37" i="38" l="1"/>
  <c r="R36" i="38"/>
  <c r="G39" i="38"/>
  <c r="F39" i="38"/>
  <c r="I38" i="38"/>
  <c r="H39" i="38"/>
  <c r="I39" i="38" l="1"/>
  <c r="J38" i="38"/>
  <c r="K38" i="38" l="1"/>
  <c r="J39" i="38"/>
  <c r="K39" i="38" l="1"/>
  <c r="L38" i="38"/>
  <c r="M38" i="38" l="1"/>
  <c r="N38" i="38" s="1"/>
  <c r="O38" i="38" s="1"/>
  <c r="L39" i="38"/>
  <c r="O39" i="38" l="1"/>
  <c r="P38" i="38"/>
  <c r="N39" i="38"/>
  <c r="M39" i="38"/>
  <c r="P39" i="38" l="1"/>
  <c r="Q38" i="38"/>
  <c r="S8" i="38"/>
  <c r="R34" i="38"/>
  <c r="R37" i="38" s="1"/>
  <c r="Q39" i="38" l="1"/>
  <c r="R38" i="38"/>
  <c r="R39" i="38" s="1"/>
  <c r="R35" i="38"/>
  <c r="S37" i="38" l="1"/>
  <c r="S9" i="38" l="1"/>
  <c r="S36" i="38" l="1"/>
  <c r="S35" i="38"/>
  <c r="S34" i="38"/>
</calcChain>
</file>

<file path=xl/sharedStrings.xml><?xml version="1.0" encoding="utf-8"?>
<sst xmlns="http://schemas.openxmlformats.org/spreadsheetml/2006/main" count="2729" uniqueCount="816">
  <si>
    <t>Item</t>
  </si>
  <si>
    <t>Código</t>
  </si>
  <si>
    <t>Banco</t>
  </si>
  <si>
    <t>Descrição</t>
  </si>
  <si>
    <t>Quant.</t>
  </si>
  <si>
    <t>Total</t>
  </si>
  <si>
    <t>Peso (%)</t>
  </si>
  <si>
    <t>Obra</t>
  </si>
  <si>
    <t>Bancos</t>
  </si>
  <si>
    <t>PREFEITURA MUNICIPAL DE CAMPO GRANDE - MS
SECRETARIA MUNICIPAL DE INFRAESTRUTURA E SERVIÇOS PÚBLICOS - SISEP
SUPERINTENDÊNCIA DE PROJETOS</t>
  </si>
  <si>
    <t>R$</t>
  </si>
  <si>
    <t>%</t>
  </si>
  <si>
    <t>TOTAL GERAL:</t>
  </si>
  <si>
    <t xml:space="preserve">Total: </t>
  </si>
  <si>
    <t>Total por Etapa</t>
  </si>
  <si>
    <t>30 Dias</t>
  </si>
  <si>
    <t>60 Dias</t>
  </si>
  <si>
    <t>90 Dias</t>
  </si>
  <si>
    <t xml:space="preserve">Total Geral: </t>
  </si>
  <si>
    <t xml:space="preserve">Repasse: </t>
  </si>
  <si>
    <t xml:space="preserve">Total acumulado: </t>
  </si>
  <si>
    <t>120 Dias</t>
  </si>
  <si>
    <t>150 Dias</t>
  </si>
  <si>
    <t>180 Dias</t>
  </si>
  <si>
    <t>210 Dias</t>
  </si>
  <si>
    <t>240 Dias</t>
  </si>
  <si>
    <t>270 Dias</t>
  </si>
  <si>
    <t>300 Dias</t>
  </si>
  <si>
    <t>330 Dias</t>
  </si>
  <si>
    <t>360 Dias</t>
  </si>
  <si>
    <t>PREFEITURA MUNICIPAL DE CAMPO GRANDE
SECRETARIA MUNICIPAL DE INFRAESTRUTURA E SERVIÇOS PÚBLICOS - SISEP
SUPERINTENDÊNCIA DE PROJETOS</t>
  </si>
  <si>
    <t>COMPOSIÇÃO DE BDI - conforme Acórdão TCU 2622/2013</t>
  </si>
  <si>
    <t>Obra:</t>
  </si>
  <si>
    <t>Tipo de Serviço:</t>
  </si>
  <si>
    <t xml:space="preserve">INFRAESTRUTURA URBANA
PAVIMENTAÇÃO ASFÁLTICA E DRENAGEM DE ÁGUAS PLUVIAIS </t>
  </si>
  <si>
    <t>CONSTRUÇÃO DE RODOVIAS SEM DESONERAÇÃO</t>
  </si>
  <si>
    <t>Item Componente do BDI</t>
  </si>
  <si>
    <t>1° Quartil</t>
  </si>
  <si>
    <t>Médio</t>
  </si>
  <si>
    <t>3° quartil</t>
  </si>
  <si>
    <t>BDI Adotado</t>
  </si>
  <si>
    <t>AC - Administração Central</t>
  </si>
  <si>
    <t>S+G - Seguro e Garantia</t>
  </si>
  <si>
    <t>R - Risco</t>
  </si>
  <si>
    <t>DF - Despesas Financeiras</t>
  </si>
  <si>
    <t>L - Lucro</t>
  </si>
  <si>
    <t>I - Impostos</t>
  </si>
  <si>
    <t xml:space="preserve">PIS: </t>
  </si>
  <si>
    <t xml:space="preserve">COFINS: </t>
  </si>
  <si>
    <t xml:space="preserve">ISSQN (1): </t>
  </si>
  <si>
    <t xml:space="preserve">CPRB (2): </t>
  </si>
  <si>
    <t>BDI CALCULADO:</t>
  </si>
  <si>
    <t>Equação de Cálculo do BDI:</t>
  </si>
  <si>
    <r>
      <t xml:space="preserve">Onde:
</t>
    </r>
    <r>
      <rPr>
        <b/>
        <sz val="10"/>
        <color indexed="8"/>
        <rFont val="Arial"/>
        <family val="2"/>
      </rPr>
      <t>AC</t>
    </r>
    <r>
      <rPr>
        <sz val="10"/>
        <color indexed="8"/>
        <rFont val="Arial"/>
        <family val="2"/>
      </rPr>
      <t xml:space="preserve">: Taxa de Administração Central;
</t>
    </r>
    <r>
      <rPr>
        <b/>
        <sz val="10"/>
        <color indexed="8"/>
        <rFont val="Arial"/>
        <family val="2"/>
      </rPr>
      <t>S</t>
    </r>
    <r>
      <rPr>
        <sz val="10"/>
        <color indexed="8"/>
        <rFont val="Arial"/>
        <family val="2"/>
      </rPr>
      <t xml:space="preserve">: Taxa de Seguros;
</t>
    </r>
    <r>
      <rPr>
        <b/>
        <sz val="10"/>
        <color indexed="8"/>
        <rFont val="Arial"/>
        <family val="2"/>
      </rPr>
      <t>R</t>
    </r>
    <r>
      <rPr>
        <sz val="10"/>
        <color indexed="8"/>
        <rFont val="Arial"/>
        <family val="2"/>
      </rPr>
      <t xml:space="preserve">: Taxa de Riscos;
</t>
    </r>
    <r>
      <rPr>
        <b/>
        <sz val="10"/>
        <color indexed="8"/>
        <rFont val="Arial"/>
        <family val="2"/>
      </rPr>
      <t>G</t>
    </r>
    <r>
      <rPr>
        <sz val="10"/>
        <color indexed="8"/>
        <rFont val="Arial"/>
        <family val="2"/>
      </rPr>
      <t xml:space="preserve">: Taxa de Garantias;
</t>
    </r>
    <r>
      <rPr>
        <b/>
        <sz val="10"/>
        <color indexed="8"/>
        <rFont val="Arial"/>
        <family val="2"/>
      </rPr>
      <t>DF</t>
    </r>
    <r>
      <rPr>
        <sz val="10"/>
        <color indexed="8"/>
        <rFont val="Arial"/>
        <family val="2"/>
      </rPr>
      <t xml:space="preserve">: Taxa de Despesas Financeiras;
</t>
    </r>
    <r>
      <rPr>
        <b/>
        <sz val="10"/>
        <color indexed="8"/>
        <rFont val="Arial"/>
        <family val="2"/>
      </rPr>
      <t>L</t>
    </r>
    <r>
      <rPr>
        <sz val="10"/>
        <color indexed="8"/>
        <rFont val="Arial"/>
        <family val="2"/>
      </rPr>
      <t xml:space="preserve">: Taxa de Lucro / Remuneração;
</t>
    </r>
    <r>
      <rPr>
        <b/>
        <sz val="10"/>
        <color indexed="8"/>
        <rFont val="Arial"/>
        <family val="2"/>
      </rPr>
      <t>I</t>
    </r>
    <r>
      <rPr>
        <sz val="10"/>
        <color indexed="8"/>
        <rFont val="Arial"/>
        <family val="2"/>
      </rPr>
      <t xml:space="preserve">: Taxa de Incidência de Impostos [PIS, COFINS, ISSQN(1), CPRB(2)];
(1) ISSQN é o imposto que incide sobre a prestação de serviços. Em Campo Grande/MS a alíquota para obras e serviços realizados por empresas de engenharia é de 5,00%, conforme a Lei Complementar N° 59 de 02/10/2003. O custo previsto com a mão-de-obra é de 60,00% do custo total da obra. Para o computo do ISSQN o valor será de 3,00%, conforme dedução permitida de 40,00% de acordo com o Manual do Usuário Pessoa Jurídica da Nota Fiscal de Serviços Eletrônica de Campo Grande;
(2) CPRB = 4,50% (Contribuição Previdenciária sobre a Receita Bruta - Lei Nº 13.161 de 31/08/2015).
</t>
    </r>
  </si>
  <si>
    <t>CONSTRUÇÃO DE RODOVIAS COM DESONERAÇÃO</t>
  </si>
  <si>
    <t>FORNECIMENTO DE MATERIAIS E EQUIPAMENTOS</t>
  </si>
  <si>
    <t>Planilha orçamentária sintética</t>
  </si>
  <si>
    <t>BDI Serviços</t>
  </si>
  <si>
    <t>BDI Insumos (*)</t>
  </si>
  <si>
    <t>Encargos sociais</t>
  </si>
  <si>
    <t>Não desonerado</t>
  </si>
  <si>
    <t>Data do orçamento</t>
  </si>
  <si>
    <t>Und.</t>
  </si>
  <si>
    <t>Composições analíticas com preço unitário</t>
  </si>
  <si>
    <t>Planilha orçamentária resumida</t>
  </si>
  <si>
    <r>
      <rPr>
        <u/>
        <sz val="10"/>
        <rFont val="Arial"/>
        <family val="2"/>
      </rPr>
      <t>NÃO DESONERADO</t>
    </r>
    <r>
      <rPr>
        <sz val="10"/>
        <rFont val="Arial"/>
        <family val="2"/>
      </rPr>
      <t xml:space="preserve">
BDI Serviços: 22,00%
BDI Insumos: 15,28%</t>
    </r>
  </si>
  <si>
    <r>
      <rPr>
        <u/>
        <sz val="10"/>
        <rFont val="Arial"/>
        <family val="2"/>
      </rPr>
      <t>DESONERADO</t>
    </r>
    <r>
      <rPr>
        <sz val="10"/>
        <rFont val="Arial"/>
        <family val="2"/>
      </rPr>
      <t xml:space="preserve">
BDI Serviços: 28,17%
BDI Insumos: 15,28%</t>
    </r>
  </si>
  <si>
    <t>Nota:</t>
  </si>
  <si>
    <t>BDI Insumos</t>
  </si>
  <si>
    <t>Cronograma físico e financeiro</t>
  </si>
  <si>
    <t>Valor unit.</t>
  </si>
  <si>
    <t>Valor unit. com BDI</t>
  </si>
  <si>
    <t>INFRAESTRUTURA URBANA - PAVIMENTAÇÃO E DRENAGEM DE ÁGUAS PLUVIAIS - JARDIM BOTAFOGO</t>
  </si>
  <si>
    <t>SINAPI 07/2025 MS
SINAPI 07/2025 SP
AGESUL 06/2025 MS
SICRO 04/2025 MS
Engenharia Consultiva DNIT 04/2025</t>
  </si>
  <si>
    <t xml:space="preserve"> INF0002 </t>
  </si>
  <si>
    <t>Próprio</t>
  </si>
  <si>
    <t>SEGURANÇA DE TRÂNSITO - SINALIZAÇÃO DE ADVERTÊNCIA DE OBRA COM PLACA (FUNDO LARANJA) SOBRE CAVALETE, CONFORME ABNT - NBR-7678 SEGURANÇA DE OBRAS E SERVIÇOS DE CONSTRUÇÃO MINISTÉRIO DO TRABALHO E DA PREVIDÊNCIA SOCIAL-NB-26-SINALIZAÇÃO DE SEGURANÇA-CONTRAN-MANUAL DE NOÇÕES DE NORMA DE TRÂNSITO</t>
  </si>
  <si>
    <t>M²</t>
  </si>
  <si>
    <t xml:space="preserve"> 88261 </t>
  </si>
  <si>
    <t>SINAPI</t>
  </si>
  <si>
    <t>CARPINTEIRO DE ESQUADRIAS COM ENCARGOS COMPLEMENTARES</t>
  </si>
  <si>
    <t>H</t>
  </si>
  <si>
    <t xml:space="preserve"> 88311 </t>
  </si>
  <si>
    <t>PINTOR DE LETREIROS COM ENCARGOS COMPLEMENTARES</t>
  </si>
  <si>
    <t xml:space="preserve"> 88316 </t>
  </si>
  <si>
    <t>SERVENTE COM ENCARGOS COMPLEMENTARES</t>
  </si>
  <si>
    <t xml:space="preserve"> 96616 </t>
  </si>
  <si>
    <t>LASTRO DE CONCRETO MAGRO, APLICADO EM BLOCOS DE COROAMENTO OU SAPATAS. AF_01/2024</t>
  </si>
  <si>
    <t>m³</t>
  </si>
  <si>
    <t xml:space="preserve"> 00011051 </t>
  </si>
  <si>
    <t>SINAPI-SP</t>
  </si>
  <si>
    <t>CHAPA DE ACO GALVANIZADA BITOLA GSG 26, E = 0,50 MM (4,00 KG/M2)</t>
  </si>
  <si>
    <t>KG</t>
  </si>
  <si>
    <t xml:space="preserve"> 00004491 </t>
  </si>
  <si>
    <t>PONTALETE *7,5 X 7,5* CM EM PINUS, MISTA OU EQUIVALENTE DA REGIAO - BRUTA</t>
  </si>
  <si>
    <t>M</t>
  </si>
  <si>
    <t xml:space="preserve"> 00004509 </t>
  </si>
  <si>
    <t>SARRAFO *2,5 X 10* CM EM PINUS, MISTA OU EQUIVALENTE DA REGIAO - BRUTA</t>
  </si>
  <si>
    <t xml:space="preserve"> 00005075 </t>
  </si>
  <si>
    <t>PREGO DE ACO POLIDO COM CABECA 18 X 30 (2 3/4 X 10)</t>
  </si>
  <si>
    <t xml:space="preserve"> 00007292 </t>
  </si>
  <si>
    <t>TINTA ESMALTE SINTETICO PREMIUM BRILHANTE</t>
  </si>
  <si>
    <t>L</t>
  </si>
  <si>
    <t/>
  </si>
  <si>
    <t xml:space="preserve"> INF0003 </t>
  </si>
  <si>
    <t>SEGURANÇA DE TRÂNSITO - SINALIZAÇÃO DE ADVERTÊNCIA DE OBRA COM ELEMENTO LUMINOSO (BALDE VERMELHO)</t>
  </si>
  <si>
    <t xml:space="preserve"> 88264 </t>
  </si>
  <si>
    <t>ELETRICISTA COM ENCARGOS COMPLEMENTARES</t>
  </si>
  <si>
    <t xml:space="preserve"> 00000939 </t>
  </si>
  <si>
    <t>FIO DE COBRE, SOLIDO, CLASSE 1, ISOLACAO EM PVC/A, ANTICHAMA BWF-B, 450/750V, SECAO NOMINAL 2,5 MM2</t>
  </si>
  <si>
    <t xml:space="preserve"> 00002705 </t>
  </si>
  <si>
    <t>ENERGIA ELETRICA ATE 2000 KWH INDUSTRIAL, SEM DEMANDA</t>
  </si>
  <si>
    <t>KWH</t>
  </si>
  <si>
    <t xml:space="preserve"> 00004815 </t>
  </si>
  <si>
    <t>BALDE VERMELHO PARA SINALIZACAO DE VIAS</t>
  </si>
  <si>
    <t>UN</t>
  </si>
  <si>
    <t xml:space="preserve"> 00012294 </t>
  </si>
  <si>
    <t>SOQUETE DE PORCELANA BASE E27, PARA USO AO TEMPO, PARA LAMPADAS</t>
  </si>
  <si>
    <t xml:space="preserve"> 00038194 </t>
  </si>
  <si>
    <t>LAMPADA LED 10 W BIVOLT BRANCA, FORMATO TRADICIONAL (BASE E27)</t>
  </si>
  <si>
    <t xml:space="preserve"> INF0004 </t>
  </si>
  <si>
    <t>SEGURANÇA DE TRÂNSITO - ISOLAMENTO DE OBRA COM TELA CERQUITE PLÁSTICA LARANJA CONFORME ABNT - NBR-7678 SEGURANÇA NA EXECUÇÃO DE OBRAS E SERVIÇOS DE CONSTRUÇÃO MINISTÉRIO DO TRABALHO E DA PREVIDÊNCIA SOCIAL - NB-26 - SINALIZAÇÃO DE SEGURANÇA CONTRAN - MANUAL DE NOÇÕES DE NORMAS DE TRÂNSITO</t>
  </si>
  <si>
    <t xml:space="preserve"> 00037524 </t>
  </si>
  <si>
    <t>TELA PLASTICA LARANJA, TIPO TAPUME PARA SINALIZACAO, MALHA RETANGULAR, ROLO 1.20 X 50 M (L X C)</t>
  </si>
  <si>
    <t xml:space="preserve"> 00000033 </t>
  </si>
  <si>
    <t>ACO CA-50, 8,0 MM, VERGALHAO</t>
  </si>
  <si>
    <t xml:space="preserve"> 00000345 </t>
  </si>
  <si>
    <t>ARAME GALVANIZADO 18 BWG, D = 1,24MM (0,009 KG/M)</t>
  </si>
  <si>
    <t xml:space="preserve"> INF0005 </t>
  </si>
  <si>
    <t>SONDAGEM DE INVESTIGAÇÃO DE INTERFERÊNCIAS SUBTERRÂNEAS, INCLUINDO ESCAVAÇÕES MECÂNICA E MANUAL E REATERRO</t>
  </si>
  <si>
    <t xml:space="preserve"> 90099 </t>
  </si>
  <si>
    <t>ESCAVAÇÃO MECANIZADA DE VALA COM PROF. ATÉ 1,5 M (MÉDIA MONTANTE E JUSANTE/UMA COMPOSIÇÃO POR TRECHO), RETROESCAV. (0,26 M3), LARG. MENOR QUE 0,8 M, EM SOLO DE 1A CATEGORIA, EM LOCAIS COM ALTO NÍVEL DE INTERFERÊNCIA. AF_09/2024</t>
  </si>
  <si>
    <t xml:space="preserve"> 93358 </t>
  </si>
  <si>
    <t>ESCAVAÇÃO MANUAL DE VALA. AF_09/2024</t>
  </si>
  <si>
    <t xml:space="preserve"> 93378 </t>
  </si>
  <si>
    <t>REATERRO MECANIZADO DE VALA COM RETROESCAVADEIRA (CAPACIDADE DA CAÇAMBA DA RETRO: 0,26 M³/POTÊNCIA: 88 HP), LARGURA ATÉ 0,8 M, PROFUNDIDADE ATÉ 1,5 M, COM SOLO (SEM SUBSTITUIÇÃO) DE 1ª CATEGORIA, COM COMPACTADOR DE SOLOS DE PERCUSSÃO. AF_08/2023</t>
  </si>
  <si>
    <t xml:space="preserve"> INF0006 </t>
  </si>
  <si>
    <t>REPARO EM RAMAL DE LIGAÇÃO PREDIAL DE ÁGUA</t>
  </si>
  <si>
    <t xml:space="preserve"> 5681 </t>
  </si>
  <si>
    <t>RETROESCAVADEIRA SOBRE RODAS COM CARREGADEIRA, TRAÇÃO 4X2, POTÊNCIA LÍQ. 79 HP, CAÇAMBA CARREG. CAP. MÍN. 1 M3, CAÇAMBA RETRO CAP. 0,20 M3, PESO OPERACIONAL MÍN. 6.570 KG, PROFUNDIDADE ESCAVAÇÃO MÁX. 4,37 M - CHI DIURNO. AF_06/2014</t>
  </si>
  <si>
    <t>CHI</t>
  </si>
  <si>
    <t xml:space="preserve"> 88267 </t>
  </si>
  <si>
    <t>ENCANADOR OU BOMBEIRO HIDRÁULICO COM ENCARGOS COMPLEMENTARES</t>
  </si>
  <si>
    <t xml:space="preserve"> 93382 </t>
  </si>
  <si>
    <t>REATERRO MANUAL DE VALAS, COM COMPACTADOR DE SOLOS DE PERCUSSÃO. AF_08/2023</t>
  </si>
  <si>
    <t xml:space="preserve"> 00009813 </t>
  </si>
  <si>
    <t>TUBO DE POLIETILENO DE ALTA DENSIDADE (PEAD), PE-80, DE = 20 MM X 2,3 MM DE PAREDE, PARA LIGACAO DE AGUA PREDIAL (NBR 15561)</t>
  </si>
  <si>
    <t xml:space="preserve"> 00000064 </t>
  </si>
  <si>
    <t>UNIAO EM POLIPROPILENO (PP), PARA TUBO EM PEAD, 20 MM - LIGACAO PREDIAL DE AGUA</t>
  </si>
  <si>
    <t xml:space="preserve"> INF1001 </t>
  </si>
  <si>
    <t>DEMOLIÇÃO DE CONCRETO SIMPLES, COM MARTELETE. EXCLUSIVE CARGA E BOTA-FORA</t>
  </si>
  <si>
    <t>M³</t>
  </si>
  <si>
    <t xml:space="preserve"> 5953 </t>
  </si>
  <si>
    <t>COMPRESSOR DE AR REBOCÁVEL, VAZÃO 189 PCM, PRESSÃO EFETIVA DE TRABALHO 102 PSI, MOTOR DIESEL, POTÊNCIA 63 CV - CHP DIURNO. AF_06/2015</t>
  </si>
  <si>
    <t>CHP</t>
  </si>
  <si>
    <t xml:space="preserve"> 5795 </t>
  </si>
  <si>
    <t>MARTELETE OU ROMPEDOR PNEUMÁTICO MANUAL, 28 KG, COM SILENCIADOR - CHP DIURNO. AF_07/2016</t>
  </si>
  <si>
    <t xml:space="preserve"> 00044496 </t>
  </si>
  <si>
    <t>PONTEIRO PARA MARTELO ROMPEDOR, DIAMETRO = *28* MM, COMPRIMENTO = *520* MM, ENCAIXE SEXTAVADO</t>
  </si>
  <si>
    <t xml:space="preserve"> INF1003 </t>
  </si>
  <si>
    <t>RECORTE DE PAVIMENTO ASFÁLTICO OU PISO DE CONCRETO, DE FORMA MECANIZADA COM SERRA DE DISCO DIAMANTADO PARA PISO/ASFALTO. EXCLUSIVE CARGA E BOTA-FORA</t>
  </si>
  <si>
    <t xml:space="preserve"> 91283 </t>
  </si>
  <si>
    <t>CORTADORA DE PISO COM MOTOR 4 TEMPOS A GASOLINA, POTÊNCIA DE 13 HP, COM DISCO DE CORTE DIAMANTADO SEGMENTADO PARA CONCRETO, DIÂMETRO DE 350 MM, FURO DE 1" (14 X 1") - CHP DIURNO. AF_08/2015</t>
  </si>
  <si>
    <t xml:space="preserve"> 00013887 </t>
  </si>
  <si>
    <t>DISCO DE CORTE DIAMANTADO SEGMENTADO PARA CONCRETO/ASFALTO, DIAMETRO DE *350* MM, FURO DE 25,40 MM</t>
  </si>
  <si>
    <t xml:space="preserve"> INF0110 </t>
  </si>
  <si>
    <t>Remoção de cerca com mourões de madeira, espaçamento de 2,50 m, altura livre de 2,00 m, cravados de 0,50 m, sem reaproveitamento</t>
  </si>
  <si>
    <t>m</t>
  </si>
  <si>
    <t xml:space="preserve"> 88239 </t>
  </si>
  <si>
    <t>AJUDANTE DE CARPINTEIRO COM ENCARGOS COMPLEMENTARES</t>
  </si>
  <si>
    <t xml:space="preserve"> 88262 </t>
  </si>
  <si>
    <t>CARPINTEIRO DE FORMAS COM ENCARGOS COMPLEMENTARES</t>
  </si>
  <si>
    <t xml:space="preserve"> INF1006 </t>
  </si>
  <si>
    <t>CARGA, MANOBRA E DESCARGA DE MATERIAIS DIVERSOS EM CAMINHÃO CARROCERIA - CARGA E DESCARGA MANUAIS</t>
  </si>
  <si>
    <t>T</t>
  </si>
  <si>
    <t xml:space="preserve"> 5824 </t>
  </si>
  <si>
    <t>CAMINHÃO TOCO, PBT 16.000 KG, CARGA ÚTIL MÁX. 10.685 KG, DIST. ENTRE EIXOS 4,8 M, POTÊNCIA 189 CV, INCLUSIVE CARROCERIA FIXA ABERTA DE MADEIRA P/ TRANSPORTE GERAL DE CARGA SECA, DIMEN. APROX. 2,5 X 7,00 X 0,50 M - CHP DIURNO. AF_06/2014</t>
  </si>
  <si>
    <t xml:space="preserve"> INF2001 </t>
  </si>
  <si>
    <t>ESCORAMENTO DE VALA, TIPO BLINDAGEM, COM PROFUNDIDADE DE 1,5 A 3,0 M, LARGURA MAIOR OU IGUAL A 1,5 M E MENOR QUE 2,5 M - EXECUÇÃO E FORNECIMENTO (REF. SINAPI 101597 AF_08/2020)</t>
  </si>
  <si>
    <t>m²</t>
  </si>
  <si>
    <t xml:space="preserve"> 5631 </t>
  </si>
  <si>
    <t>ESCAVADEIRA HIDRÁULICA SOBRE ESTEIRAS, CAÇAMBA 0,80 M3, PESO OPERACIONAL 17 T, POTENCIA BRUTA 111 HP - CHP DIURNO. AF_06/2014</t>
  </si>
  <si>
    <t xml:space="preserve"> 5632 </t>
  </si>
  <si>
    <t>ESCAVADEIRA HIDRÁULICA SOBRE ESTEIRAS, CAÇAMBA 0,80 M3, PESO OPERACIONAL 17 T, POTENCIA BRUTA 111 HP - CHI DIURNO. AF_06/2014</t>
  </si>
  <si>
    <t xml:space="preserve"> INF9016 </t>
  </si>
  <si>
    <t>FABRICAÇÃO DE CONJUNTO DE MÓDULO METÁLICO, COMPRIMENTO DE 3,6 M E ALTURA DE 3,0 M (ESTRONCAS DE 2,00 M)</t>
  </si>
  <si>
    <t xml:space="preserve"> INF2002 </t>
  </si>
  <si>
    <t>ESCORAMENTO DE VALA, TIPO BLINDAGEM, COM PROFUNDIDADE DE 3,0 A 4,5 M, LARGURA MAIOR OU IGUAL A 1,5 M E MENOR QUE 2,5 M - EXECUÇÃO E FORNECIMENTO (REF. SINAPI 101599 AF_08/2020)</t>
  </si>
  <si>
    <t xml:space="preserve"> INF9017 </t>
  </si>
  <si>
    <t>FABRICAÇÃO DE CONJUNTO DE MÓDULO METÁLICO, COMPRIMENTO DE 3,0 M E ALTURA DE 2,4 M (ESTRONCAS DE 2,00 M)</t>
  </si>
  <si>
    <t xml:space="preserve"> INFDR/0166 </t>
  </si>
  <si>
    <t>PVBC-0 - Poço de Visita, com dimensões internas de 1,20m x 1,40m x 1,40m (bxbxh), em alvenaria de bloco de concreto estrutural FBK 8 MPa, conforme projeto tipo. Exclusive pescoço e tampão</t>
  </si>
  <si>
    <t>un</t>
  </si>
  <si>
    <t xml:space="preserve"> 88309 </t>
  </si>
  <si>
    <t>PEDREIRO COM ENCARGOS COMPLEMENTARES</t>
  </si>
  <si>
    <t xml:space="preserve"> 97083 </t>
  </si>
  <si>
    <t>COMPACTAÇÃO MECÂNICA DE SOLO PARA EXECUÇÃO DE RADIER, PISO DE CONCRETO OU LAJE SOBRE SOLO, COM COMPACTADOR DE SOLOS A PERCUSSÃO. AF_09/2021</t>
  </si>
  <si>
    <t xml:space="preserve"> 100324 </t>
  </si>
  <si>
    <t>LASTRO COM MATERIAL GRANULAR (PEDRA BRITADA N.1 E PEDRA BRITADA N.2), APLICADO EM PISOS OU LAJES SOBRE SOLO, ESPESSURA DE *10 CM*. AF_01/2024</t>
  </si>
  <si>
    <t xml:space="preserve"> 94971 </t>
  </si>
  <si>
    <t>CONCRETO FCK = 25MPA, TRAÇO 1:2,3:2,7 (EM MASSA SECA DE CIMENTO/ AREIA MÉDIA/ BRITA 1) - PREPARO MECÂNICO COM BETONEIRA 600 L. AF_05/2021</t>
  </si>
  <si>
    <t xml:space="preserve"> 103670 </t>
  </si>
  <si>
    <t>LANÇAMENTO COM USO DE BALDES, ADENSAMENTO E ACABAMENTO DE CONCRETO EM ESTRUTURAS. AF_02/2022</t>
  </si>
  <si>
    <t xml:space="preserve"> 97086 </t>
  </si>
  <si>
    <t>FABRICAÇÃO, MONTAGEM E DESMONTAGEM DE FORMA PARA RADIER, PISO DE CONCRETO OU LAJE SOBRE SOLO, EM MADEIRA SERRADA, 4 UTILIZAÇÕES. AF_09/2021</t>
  </si>
  <si>
    <t xml:space="preserve"> 92267 </t>
  </si>
  <si>
    <t>FABRICAÇÃO DE FÔRMA PARA LAJES, EM CHAPA DE MADEIRA COMPENSADA RESINADA, E = 17 MM. AF_09/2020</t>
  </si>
  <si>
    <t xml:space="preserve"> 92419 </t>
  </si>
  <si>
    <t>MONTAGEM E DESMONTAGEM DE FÔRMA DE PILARES RETANGULARES E ESTRUTURAS SIMILARES, PÉ-DIREITO SIMPLES, EM CHAPA DE MADEIRA COMPENSADA RESINADA, 4 UTILIZAÇÕES. AF_09/2020</t>
  </si>
  <si>
    <t xml:space="preserve"> 97093 </t>
  </si>
  <si>
    <t>ARMAÇÃO PARA EXECUÇÃO DE RADIER, PISO DE CONCRETO OU LAJE SOBRE SOLO, COM USO DE TELA Q-283. AF_09/2021</t>
  </si>
  <si>
    <t xml:space="preserve"> 92770 </t>
  </si>
  <si>
    <t>ARMAÇÃO DE LAJE DE ESTRUTURA CONVENCIONAL DE CONCRETO ARMADO UTILIZANDO AÇO CA-50 DE 8,0 MM - MONTAGEM. AF_06/2022</t>
  </si>
  <si>
    <t xml:space="preserve"> 92772 </t>
  </si>
  <si>
    <t>ARMAÇÃO DE LAJE DE ESTRUTURA CONVENCIONAL DE CONCRETO ARMADO UTILIZANDO AÇO CA-50 DE 12,5 MM - MONTAGEM. AF_06/2022</t>
  </si>
  <si>
    <t xml:space="preserve"> 89993 </t>
  </si>
  <si>
    <t>GRAUTEAMENTO VERTICAL EM ALVENARIA ESTRUTURAL. AF_09/2021</t>
  </si>
  <si>
    <t xml:space="preserve"> 89995 </t>
  </si>
  <si>
    <t>GRAUTEAMENTO DE CINTA SUPERIOR OU DE VERGA EM ALVENARIA ESTRUTURAL. AF_09/2021</t>
  </si>
  <si>
    <t xml:space="preserve"> 102920 </t>
  </si>
  <si>
    <t>ARMAÇÃO DE CINTA DE ALVENARIA ESTRUTURAL; DIÂMETRO DE 12,5 MM. AF_09/2021</t>
  </si>
  <si>
    <t xml:space="preserve"> 89996 </t>
  </si>
  <si>
    <t>ARMAÇÃO VERTICAL DE ALVENARIA ESTRUTURAL; DIÂMETRO DE 10,0 MM. AF_09/2021</t>
  </si>
  <si>
    <t xml:space="preserve"> 87286 </t>
  </si>
  <si>
    <t>ARGAMASSA TRAÇO 1:1:6 (EM VOLUME DE CIMENTO, CAL E AREIA MÉDIA ÚMIDA) PARA EMBOÇO/MASSA ÚNICA/ASSENTAMENTO DE ALVENARIA DE VEDAÇÃO, PREPARO MECÂNICO COM BETONEIRA 400 L. AF_08/2019</t>
  </si>
  <si>
    <t xml:space="preserve"> 100475 </t>
  </si>
  <si>
    <t>ARGAMASSA TRAÇO 1:3 (EM VOLUME DE CIMENTO E AREIA MÉDIA ÚMIDA) COM ADIÇÃO DE IMPERMEABILIZANTE, PREPARO MECÂNICO COM BETONEIRA 400 L. AF_08/2019</t>
  </si>
  <si>
    <t xml:space="preserve"> 87316 </t>
  </si>
  <si>
    <t>ARGAMASSA TRAÇO 1:4 (EM VOLUME DE CIMENTO E AREIA GROSSA ÚMIDA) PARA CHAPISCO CONVENCIONAL, PREPARO MECÂNICO COM BETONEIRA 400 L. AF_08/2019</t>
  </si>
  <si>
    <t xml:space="preserve"> 00034573 </t>
  </si>
  <si>
    <t>BLOCO DE CONCRETO ESTRUTURAL 14 X 19 X 39 CM, FBK 8 MPA (NBR 6136)</t>
  </si>
  <si>
    <t xml:space="preserve"> INFDR0003 </t>
  </si>
  <si>
    <t>Cotação</t>
  </si>
  <si>
    <t>CANALETA DE CONCRETO 14X19X39 CM - FBK= 8 MPA</t>
  </si>
  <si>
    <t xml:space="preserve"> INFDR/0136 </t>
  </si>
  <si>
    <t>PVBC-01 - Poço de Visita, com dimensões internas de 2,02m x 2,12m x 1,40m (bxbxh), em alvenaria de bloco de concreto estrutural FBK 8 MPa, conforme projeto tipo. Exclusive pescoço e tampão.</t>
  </si>
  <si>
    <t xml:space="preserve"> 96620 </t>
  </si>
  <si>
    <t>LASTRO DE CONCRETO MAGRO, APLICADO EM PISOS, LAJES SOBRE SOLO OU RADIERS. AF_01/2024</t>
  </si>
  <si>
    <t xml:space="preserve"> 92769 </t>
  </si>
  <si>
    <t>ARMAÇÃO DE LAJE DE ESTRUTURA CONVENCIONAL DE CONCRETO ARMADO UTILIZANDO AÇO CA-50 DE 6,3 MM - MONTAGEM. AF_06/2022</t>
  </si>
  <si>
    <t xml:space="preserve"> 92771 </t>
  </si>
  <si>
    <t>ARMAÇÃO DE LAJE DE ESTRUTURA CONVENCIONAL DE CONCRETO ARMADO UTILIZANDO AÇO CA-50 DE 10,0 MM - MONTAGEM. AF_06/2022</t>
  </si>
  <si>
    <t xml:space="preserve"> 92773 </t>
  </si>
  <si>
    <t>ARMAÇÃO DE LAJE DE ESTRUTURA CONVENCIONAL DE CONCRETO ARMADO UTILIZANDO AÇO CA-50 DE 16,0 MM - MONTAGEM. AF_06/2022</t>
  </si>
  <si>
    <t xml:space="preserve"> INFDR/0171 </t>
  </si>
  <si>
    <t>APVBC-01 - Acréscimo para Poço de Visita, com dimensões internas de 2,02m x 2,12m, em alvenaria de bloco de concreto estrutural FBK 8 MPa, conforme projeto tipo</t>
  </si>
  <si>
    <t xml:space="preserve"> INF3007 </t>
  </si>
  <si>
    <t>TAMPÃO F°F° ARTICULADO, CLASSE D400, CARGA MÁXIMA 40 T, REDONDO TAMPA 600 MM PARA REDE PLUVIAL/ESGOTO. INCLUINDO ASSENTAMENTO E REQUADRO EM CONCRETO FCK 20MPA, DE 1,00M X 1,00M X 0,20M. EXCLUSIVE AQUISIÇÃO DE TAMPÃO E TRANSPORTE DE BOTA-FORA.</t>
  </si>
  <si>
    <t xml:space="preserve"> 94964 </t>
  </si>
  <si>
    <t>CONCRETO FCK = 20MPA, TRAÇO 1:2,7:3 (EM MASSA SECA DE CIMENTO/ AREIA MÉDIA/ BRITA 1) - PREPARO MECÂNICO COM BETONEIRA 400 L. AF_05/2021</t>
  </si>
  <si>
    <t xml:space="preserve"> 88630 </t>
  </si>
  <si>
    <t>ARGAMASSA TRAÇO 1:4 (CIMENTO E AREIA MÉDIA), PREPARO MECÂNICO COM BETONEIRA 400 L. AF_08/2019</t>
  </si>
  <si>
    <t xml:space="preserve"> 100983 </t>
  </si>
  <si>
    <t>CARGA, MANOBRA E DESCARGA DE ENTULHO EM CAMINHÃO BASCULANTE 14 M³ - CARGA COM ESCAVADEIRA HIDRÁULICA (CAÇAMBA DE 0,80 M³ / 111 HP) E DESCARGA LIVRE (UNIDADE: M3). AF_07/2020</t>
  </si>
  <si>
    <t xml:space="preserve"> INFDR/0211 </t>
  </si>
  <si>
    <t>CP-2 - Caixa de Passagem, com dimensões internas de 1,60m x 1,57m x 1,60m (bxbxh), em alvenaria de bloco de concreto estrutural FBK 8 MPa, conforme projeto tipo</t>
  </si>
  <si>
    <t xml:space="preserve"> INFEC/0015 </t>
  </si>
  <si>
    <t>Montagem/Desmontagem de estrutura em peças pré-moldadas de concreto na obra, inclusive guincho 500 T. REF SICRO 3806423</t>
  </si>
  <si>
    <t xml:space="preserve"> INF3012 </t>
  </si>
  <si>
    <t>BLSC - BOCA DE LOBO SIMPLES EM CONCRETO SIMPLES FCK 20 MPA, INCLUINDO FORMA, ESCAVAÇÃO, SARJETA DE CONTORNO (CHAMA) EM CONCRETO E ASSENTAMENTO DA GRELHA ARTICULADA EM F°F° TIPO PESADA, CONFORME PROJETO TIPO. EXCLUSIVE AQUISIÇÃO DE GRELHA E TRANSPORTE DE BOTA-FORA</t>
  </si>
  <si>
    <t xml:space="preserve"> 5928 </t>
  </si>
  <si>
    <t>GUINDAUTO HIDRÁULICO, CAPACIDADE MÁXIMA DE CARGA 6200 KG, MOMENTO MÁXIMO DE CARGA 11,7 TM, ALCANCE MÁXIMO HORIZONTAL 9,70 M, INCLUSIVE CAMINHÃO TOCO PBT 16.000 KG, POTÊNCIA DE 189 CV - CHP DIURNO. AF_06/2014</t>
  </si>
  <si>
    <t xml:space="preserve"> 92431 </t>
  </si>
  <si>
    <t>MONTAGEM E DESMONTAGEM DE FÔRMA DE PILARES RETANGULARES E ESTRUTURAS SIMILARES, PÉ-DIREITO SIMPLES, EM CHAPA DE MADEIRA COMPENSADA PLASTIFICADA, 10 UTILIZAÇÕES. AF_09/2020</t>
  </si>
  <si>
    <t xml:space="preserve"> 92915 </t>
  </si>
  <si>
    <t>ARMAÇÃO DE ESTRUTURAS DIVERSAS DE CONCRETO ARMADO, EXCETO VIGAS, PILARES, LAJES E FUNDAÇÕES, UTILIZANDO AÇO CA-60 DE 5,0 MM - MONTAGEM. AF_06/2022</t>
  </si>
  <si>
    <t xml:space="preserve"> 92917 </t>
  </si>
  <si>
    <t>ARMAÇÃO DE ESTRUTURAS DIVERSAS DE CONCRETO ARMADO, EXCETO VIGAS, PILARES, LAJES E FUNDAÇÕES, UTILIZANDO AÇO CA-50 DE 8,0 MM - MONTAGEM. AF_06/2022</t>
  </si>
  <si>
    <t xml:space="preserve"> INF3013 </t>
  </si>
  <si>
    <t>BLDC - BOCA DE LOBO DUPLA, COM DIMENSÕES INTERNAS DE 0,75M X 2,15M, EM CONCRETO SIMPLES FCK 20 MPA, INCLUINDO DUAS GUIAS CHAPÉU PRÉ-MOLDADAS E ASSENTAMENTO DE DUAS GRELHAS ARTICULADAS EM F°F° TIPO PESADA, CONFORME PROJETO TIPO. EXCLUSIVE AQUISIÇÃO DE GRELHAS E TRANSPORTE DE BOTA-FORA</t>
  </si>
  <si>
    <t xml:space="preserve"> INF3014 </t>
  </si>
  <si>
    <t>BLTC - BOCA DE LOBO TRIPLA EM CONCRETO SIMPLES FCK 20 MPA, INCLUINDO FORMA, ESCAVAÇÃO, SARJETA DE CONTORNO (CHAMA) EM CONCRETO E ASSENTAMENTO DAS TRÊS GRELHAS ARTICULADAS EM F°F° TIPO PESADA, CONFORME PROJETO TIPO. EXCLUSIVE AQUISIÇÃO DE GRELHA E TRANSPORTE DE BOTA-FORA</t>
  </si>
  <si>
    <t xml:space="preserve"> INF4001 </t>
  </si>
  <si>
    <t>EXECUÇÃO E COMPACTAÇÃO DE BASE E OU SUB BASE DE BRITA PARA PAVIMENTAÇÃO. EXCLUSIVE MATERIAL, CARGA E TRANSPORTE</t>
  </si>
  <si>
    <t xml:space="preserve"> 5684 </t>
  </si>
  <si>
    <t>ROLO COMPACTADOR VIBRATÓRIO DE UM CILINDRO AÇO LISO, POTÊNCIA 80 HP, PESO OPERACIONAL MÁXIMO 8,1 T, IMPACTO DINÂMICO 16,15 / 9,5 T, LARGURA DE TRABALHO 1,68 M - CHP DIURNO. AF_06/2014</t>
  </si>
  <si>
    <t xml:space="preserve"> 5685 </t>
  </si>
  <si>
    <t>ROLO COMPACTADOR VIBRATÓRIO DE UM CILINDRO AÇO LISO, POTÊNCIA 80 HP, PESO OPERACIONAL MÁXIMO 8,1 T, IMPACTO DINÂMICO 16,15 / 9,5 T, LARGURA DE TRABALHO 1,68 M - CHI DIURNO. AF_06/2014</t>
  </si>
  <si>
    <t xml:space="preserve"> 5901 </t>
  </si>
  <si>
    <t>CAMINHÃO PIPA 10.000 L TRUCADO, PESO BRUTO TOTAL 23.000 KG, CARGA ÚTIL MÁXIMA 15.935 KG, DISTÂNCIA ENTRE EIXOS 4,8 M, POTÊNCIA 230 CV, INCLUSIVE TANQUE DE AÇO PARA TRANSPORTE DE ÁGUA - CHP DIURNO. AF_06/2014</t>
  </si>
  <si>
    <t xml:space="preserve"> 5903 </t>
  </si>
  <si>
    <t>CAMINHÃO PIPA 10.000 L TRUCADO, PESO BRUTO TOTAL 23.000 KG, CARGA ÚTIL MÁXIMA 15.935 KG, DISTÂNCIA ENTRE EIXOS 4,8 M, POTÊNCIA 230 CV, INCLUSIVE TANQUE DE AÇO PARA TRANSPORTE DE ÁGUA - CHI DIURNO. AF_06/2014</t>
  </si>
  <si>
    <t xml:space="preserve"> 5932 </t>
  </si>
  <si>
    <t>MOTONIVELADORA POTÊNCIA BÁSICA LÍQUIDA (PRIMEIRA MARCHA) 125 HP, PESO BRUTO 13032 KG, LARGURA DA LÂMINA DE 3,7 M - CHP DIURNO. AF_06/2014</t>
  </si>
  <si>
    <t xml:space="preserve"> 5934 </t>
  </si>
  <si>
    <t>MOTONIVELADORA POTÊNCIA BÁSICA LÍQUIDA (PRIMEIRA MARCHA) 125 HP, PESO BRUTO 13032 KG, LARGURA DA LÂMINA DE 3,7 M - CHI DIURNO. AF_06/2014</t>
  </si>
  <si>
    <t xml:space="preserve"> 96463 </t>
  </si>
  <si>
    <t>ROLO COMPACTADOR DE PNEUS, ESTÁTICO, PRESSÃO VARIÁVEL, POTÊNCIA 110 HP, PESO SEM/COM LASTRO 10,8/27 T, LARGURA DE ROLAGEM 2,30 M - CHP DIURNO. AF_06/2017</t>
  </si>
  <si>
    <t xml:space="preserve"> 96464 </t>
  </si>
  <si>
    <t>ROLO COMPACTADOR DE PNEUS, ESTÁTICO, PRESSÃO VARIÁVEL, POTÊNCIA 110 HP, PESO SEM/COM LASTRO 10,8/27 T, LARGURA DE ROLAGEM 2,30 M - CHI DIURNO. AF_06/2017</t>
  </si>
  <si>
    <t xml:space="preserve"> INF4002 </t>
  </si>
  <si>
    <t>EXECUÇÃO DE IMPRIMAÇÃO COM EMULSÃO ASFÁLTICA PARA SERVIÇO DE IMPRIMAÇÃO. EXCLUSIVE FORNECIMENTO DE EMULSÃO EAI</t>
  </si>
  <si>
    <t xml:space="preserve"> 5839 </t>
  </si>
  <si>
    <t>VASSOURA MECÂNICA REBOCÁVEL COM ESCOVA CILÍNDRICA, LARGURA ÚTIL DE VARRIMENTO DE 2,44 M - CHP DIURNO. AF_06/2014</t>
  </si>
  <si>
    <t xml:space="preserve"> 5841 </t>
  </si>
  <si>
    <t>VASSOURA MECÂNICA REBOCÁVEL COM ESCOVA CILÍNDRICA, LARGURA ÚTIL DE VARRIMENTO DE 2,44 M - CHI DIURNO. AF_06/2014</t>
  </si>
  <si>
    <t xml:space="preserve"> 89035 </t>
  </si>
  <si>
    <t>TRATOR DE PNEUS, POTÊNCIA 85 CV, TRAÇÃO 4X4, PESO COM LASTRO DE 4.675 KG - CHP DIURNO. AF_06/2014</t>
  </si>
  <si>
    <t xml:space="preserve"> 89036 </t>
  </si>
  <si>
    <t>TRATOR DE PNEUS, POTÊNCIA 85 CV, TRAÇÃO 4X4, PESO COM LASTRO DE 4.675 KG - CHI DIURNO. AF_06/2014</t>
  </si>
  <si>
    <t xml:space="preserve"> 83362 </t>
  </si>
  <si>
    <t>ESPARGIDOR DE ASFALTO PRESSURIZADO, TANQUE 6 M3 COM ISOLAÇÃO TÉRMICA, AQUECIDO COM 2 MAÇARICOS, COM BARRA ESPARGIDORA 3,60 M, MONTADO SOBRE CAMINHÃO TOCO, PBT 14.300 KG, POTÊNCIA 185 CV - CHP DIURNO. AF_05/2023</t>
  </si>
  <si>
    <t xml:space="preserve"> 91486 </t>
  </si>
  <si>
    <t>ESPARGIDOR DE ASFALTO PRESSURIZADO, TANQUE 6 M3 COM ISOLAÇÃO TÉRMICA, AQUECIDO COM 2 MAÇARICOS, COM BARRA ESPARGIDORA 3,60 M, MONTADO SOBRE CAMINHÃO TOCO, PBT 14.300 KG, POTÊNCIA 185 CV - CHI DIURNO. AF_05/2023</t>
  </si>
  <si>
    <t xml:space="preserve"> INF4005 </t>
  </si>
  <si>
    <t>EXECUÇÃO DE PAVIMENTO COM APLICAÇÃO DE CONCRETO ASFÁLTICO, CAMADA DE ROLAMENTO. EXCLUSIVE FORNECIMENTO DE CBUQ E TRANSPORTE</t>
  </si>
  <si>
    <t xml:space="preserve"> 5835 </t>
  </si>
  <si>
    <t>VIBROACABADORA DE ASFALTO SOBRE ESTEIRAS, LARGURA DE PAVIMENTAÇÃO 1,90 M A 5,30 M, POTÊNCIA 105 HP CAPACIDADE 450 T/H - CHP DIURNO. AF_11/2014</t>
  </si>
  <si>
    <t xml:space="preserve"> 5837 </t>
  </si>
  <si>
    <t>VIBROACABADORA DE ASFALTO SOBRE ESTEIRAS, LARGURA DE PAVIMENTAÇÃO 1,90 M A 5,30 M, POTÊNCIA 105 HP CAPACIDADE 450 T/H - CHI DIURNO. AF_11/2014</t>
  </si>
  <si>
    <t xml:space="preserve"> 91386 </t>
  </si>
  <si>
    <t>CAMINHÃO BASCULANTE 10 M3, TRUCADO CABINE SIMPLES, PESO BRUTO TOTAL 23.000 KG, CARGA ÚTIL MÁXIMA 15.935 KG, DISTÂNCIA ENTRE EIXOS 4,80 M, POTÊNCIA 230 CV INCLUSIVE CAÇAMBA METÁLICA - CHP DIURNO. AF_06/2014</t>
  </si>
  <si>
    <t xml:space="preserve"> 95631 </t>
  </si>
  <si>
    <t>ROLO COMPACTADOR VIBRATORIO TANDEM, ACO LISO, POTENCIA 125 HP, PESO SEM/COM LASTRO 10,20/11,65 T, LARGURA DE TRABALHO 1,73 M - CHP DIURNO. AF_11/2016</t>
  </si>
  <si>
    <t xml:space="preserve"> 95632 </t>
  </si>
  <si>
    <t>ROLO COMPACTADOR VIBRATORIO TANDEM, ACO LISO, POTENCIA 125 HP, PESO SEM/COM LASTRO 10,20/11,65 T, LARGURA DE TRABALHO 1,73 M - CHI DIURNO. AF_11/2016</t>
  </si>
  <si>
    <t xml:space="preserve"> 96157 </t>
  </si>
  <si>
    <t>TRATOR DE PNEUS COM POTÊNCIA DE 85 CV, TRAÇÃO 4X4, COM VASSOURA MECÂNICA ACOPLADA - CHP DIURNO. AF_03/2017</t>
  </si>
  <si>
    <t xml:space="preserve"> 96155 </t>
  </si>
  <si>
    <t>TRATOR DE PNEUS COM POTÊNCIA DE 85 CV, TRAÇÃO 4X4, COM VASSOURA MECÂNICA ACOPLADA - CHI DIURNO. AF_02/2017</t>
  </si>
  <si>
    <t xml:space="preserve"> 88314 </t>
  </si>
  <si>
    <t>RASTELEIRO COM ENCARGOS COMPLEMENTARES</t>
  </si>
  <si>
    <t xml:space="preserve"> INF4006 </t>
  </si>
  <si>
    <t>PINTURA DE LIGAÇÃO, EXECUÇÃO COM EMULSÃO ASFÁLTICA RR-1C. EXCLUSIVE MATERIAL</t>
  </si>
  <si>
    <t xml:space="preserve"> INF4008 </t>
  </si>
  <si>
    <t>REMOÇÃO E REASSENTAMENTO DE TAMPÃO EM F°F° PARA PV, COM REAPROVEITAMENTO, INCLUINDO RECORTE, DEMOLIÇÃO E REQUADRO EM CONCRETO SIMPLES FCK 20MPA, DE 1,00M X 1,00M X 0,20M. EXCLUSIVE BOTA-FORA</t>
  </si>
  <si>
    <t xml:space="preserve"> INF4007 </t>
  </si>
  <si>
    <t>PREPARO DO SUBLEITO, ESCAVAÇÃO E CARGA. EXCLUSIVE TRANSPORTE DE MATERIAL</t>
  </si>
  <si>
    <t xml:space="preserve"> 5940 </t>
  </si>
  <si>
    <t>PÁ CARREGADEIRA SOBRE RODAS, POTÊNCIA LÍQUIDA 128 HP, CAPACIDADE DA CAÇAMBA 1,7 A 2,8 M3, PESO OPERACIONAL 11632 KG - CHP DIURNO. AF_06/2014</t>
  </si>
  <si>
    <t xml:space="preserve"> 5942 </t>
  </si>
  <si>
    <t>PÁ CARREGADEIRA SOBRE RODAS, POTÊNCIA LÍQUIDA 128 HP, CAPACIDADE DA CAÇAMBA 1,7 A 2,8 M3, PESO OPERACIONAL 11632 KG - CHI DIURNO. AF_06/2014</t>
  </si>
  <si>
    <t xml:space="preserve"> INF3016 </t>
  </si>
  <si>
    <t>MEIO-FIO (GUIA) COM SARJETA, CONCRETO FCK = 20MPA, SEÇÃO 615 CM², MOLDADO NO LOCAL COM EXTRUSORA. INCLUSIVE E PINTURA A CAL EM UMA DEMÃO</t>
  </si>
  <si>
    <t xml:space="preserve"> 92960 </t>
  </si>
  <si>
    <t>MÁQUINA EXTRUSORA DE CONCRETO PARA GUIAS E SARJETAS, MOTOR A DIESEL, POTÊNCIA 14 CV - CHP DIURNO. AF_12/2015</t>
  </si>
  <si>
    <t xml:space="preserve"> 92961 </t>
  </si>
  <si>
    <t>MÁQUINA EXTRUSORA DE CONCRETO PARA GUIAS E SARJETAS, MOTOR A DIESEL, POTÊNCIA 14 CV - CHI DIURNO. AF_12/2015</t>
  </si>
  <si>
    <t xml:space="preserve"> 88243 </t>
  </si>
  <si>
    <t>AJUDANTE ESPECIALIZADO COM ENCARGOS COMPLEMENTARES</t>
  </si>
  <si>
    <t xml:space="preserve"> 88631 </t>
  </si>
  <si>
    <t>ARGAMASSA TRAÇO 1:4 (EM VOLUME DE CIMENTO E AREIA MÉDIA ÚMIDA), PREPARO MANUAL. AF_08/2019</t>
  </si>
  <si>
    <t xml:space="preserve"> 102498 </t>
  </si>
  <si>
    <t>PINTURA DE MEIO-FIO COM TINTA BRANCA A BASE DE CAL (CAIAÇÃO). AF_05/2021</t>
  </si>
  <si>
    <t xml:space="preserve"> 00000370 </t>
  </si>
  <si>
    <t>AREIA MEDIA - POSTO JAZIDA/FORNECEDOR (RETIRADO NA JAZIDA, SEM TRANSPORTE)</t>
  </si>
  <si>
    <t xml:space="preserve"> 00034492 </t>
  </si>
  <si>
    <t>CONCRETO USINADO BOMBEAVEL, CLASSE DE RESISTENCIA C20, COM BRITA 0 E 1, SLUMP = 100 +/- 20 MM, EXCLUI SERVICO DE BOMBEAMENTO (NBR 8953)</t>
  </si>
  <si>
    <t xml:space="preserve"> INF3015 </t>
  </si>
  <si>
    <t>TENTO (ACABAMENTO DE LIMPA-RODAS), CONCRETO FCK=15MPA, SEÇÃO 330CM², MOLDADO NO LOCAL, INCLUSIVE ESCAVAÇÃO</t>
  </si>
  <si>
    <t xml:space="preserve"> 94963 </t>
  </si>
  <si>
    <t>CONCRETO FCK = 15MPA, TRAÇO 1:3,4:3,5 (EM MASSA SECA DE CIMENTO/ AREIA MÉDIA/ BRITA 1) - PREPARO MECÂNICO COM BETONEIRA 400 L. AF_05/2021</t>
  </si>
  <si>
    <t xml:space="preserve"> INFSC/0082 </t>
  </si>
  <si>
    <t>GRAMA EM PLACAS, TIPO ESMERALDA, INCLUINDO IRRIGAÇÃO</t>
  </si>
  <si>
    <t xml:space="preserve"> 88441 </t>
  </si>
  <si>
    <t>JARDINEIRO COM ENCARGOS COMPLEMENTARES</t>
  </si>
  <si>
    <t xml:space="preserve"> 00003322 </t>
  </si>
  <si>
    <t>GRAMA ESMERALDA OU SAO CARLOS OU CURITIBANA, EM PLACAS, SEM PLANTIO</t>
  </si>
  <si>
    <t xml:space="preserve"> 00044480 </t>
  </si>
  <si>
    <t>TARIFA "A" ENTRE 0 E 20M3 FORNECIMENTO D'AGUA</t>
  </si>
  <si>
    <t xml:space="preserve"> INF5001 </t>
  </si>
  <si>
    <t>PISO TÁTIL DE ALERTA OU DIRECIONAL COM LAJOTA CIMENTÍCIA 40X40X2,5CM, NAS CORES DA NBR 16537, ASSENTADO COM ARGAMASSA DE CIMENTO E AREIA 1:3</t>
  </si>
  <si>
    <t xml:space="preserve"> 87298 </t>
  </si>
  <si>
    <t>ARGAMASSA TRAÇO 1:3 (EM VOLUME DE CIMENTO E AREIA MÉDIA ÚMIDA) PARA CONTRAPISO, PREPARO MECÂNICO COM BETONEIRA 400 L. AF_08/2019</t>
  </si>
  <si>
    <t xml:space="preserve"> 00036178 </t>
  </si>
  <si>
    <t>PISO TATIL / PODOTATIL, LADRILHO HIDRAULICO/CONCRETO, *40 X 40* CM, E= 2,5* CM, PADRAO TATIL ALERTA OU DIRECIONAL, COR NATURAL</t>
  </si>
  <si>
    <t xml:space="preserve"> INF5002 </t>
  </si>
  <si>
    <t>EXECUÇÃO DE PASSEIO (CALÇADA) OU PISO DE CONCRETO COM CONCRETO MOLDADO IN LOCO, ACABAMENTO CONVENCIONAL, NÃO ARMADO. EXCLUSIVE AQUISIÇÃO DO CONCRETO</t>
  </si>
  <si>
    <t xml:space="preserve"> 00002692 </t>
  </si>
  <si>
    <t>DESMOLDANTE PROTETOR PARA FORMAS DE MADEIRA, DE BASE OLEOSA EMULSIONADA EM AGUA</t>
  </si>
  <si>
    <t xml:space="preserve"> 00004517 </t>
  </si>
  <si>
    <t>SARRAFO *2,5 X 7,5* CM EM PINUS, MISTA OU EQUIVALENTE DA REGIAO - BRUTA</t>
  </si>
  <si>
    <t xml:space="preserve"> 00005068 </t>
  </si>
  <si>
    <t>PREGO DE ACO POLIDO COM CABECA 17 X 21 (2 X 11)</t>
  </si>
  <si>
    <t xml:space="preserve"> INF6001 </t>
  </si>
  <si>
    <t>PINTURA DE FAIXAS DE PEDESTRES DE RETENÇÃO E ZEBRADOS - TERMOPLÁSTICO POR EXTRUSÃO - ESPESSURA DE 3,0 MM</t>
  </si>
  <si>
    <t xml:space="preserve"> 88310 </t>
  </si>
  <si>
    <t>PINTOR COM ENCARGOS COMPLEMENTARES</t>
  </si>
  <si>
    <t xml:space="preserve"> E9645 </t>
  </si>
  <si>
    <t>SICRO</t>
  </si>
  <si>
    <t>Caminhão demarcador de faixas com sistema de pintura a quente - 5 kW/30,10 kW/136 kW</t>
  </si>
  <si>
    <t>chp</t>
  </si>
  <si>
    <t xml:space="preserve"> M1585 </t>
  </si>
  <si>
    <t>Massa termoplástica aplicada por extrusão</t>
  </si>
  <si>
    <t>kg</t>
  </si>
  <si>
    <t xml:space="preserve"> 00044477 </t>
  </si>
  <si>
    <t>MICROESFERAS DE VIDRO PARA SINALIZACAO HORIZONTAL VIARIA, TIPO II-A (DROP-ON) - NBR 16184</t>
  </si>
  <si>
    <t xml:space="preserve"> 00038121 </t>
  </si>
  <si>
    <t>TINTA A BASE DE RESINA ACRILICA EMULSIONADA EM AGUA, PARA SINALIZACAO HORIZONTAL VIARIA (NBR 13699:2012)</t>
  </si>
  <si>
    <t xml:space="preserve"> INF6002 </t>
  </si>
  <si>
    <t>PINTURA DE SETAS E LEGENDAS - TERMOPLÁSTICO POR EXTRUSÃO - ESPESSURA DE 3,0 MM</t>
  </si>
  <si>
    <t xml:space="preserve"> INF6004 </t>
  </si>
  <si>
    <t>PINTURA DE FAIXA - TERMOPLÁSTICO POR ASPERSÃO HOT SPRAY - ESPESSURA DE 1,5 MM</t>
  </si>
  <si>
    <t xml:space="preserve"> M2040 </t>
  </si>
  <si>
    <t>Massa termoplástica para aspersão</t>
  </si>
  <si>
    <t xml:space="preserve"> INF6011 </t>
  </si>
  <si>
    <t>FORNECIMENTO E IMPLANTAÇÃO DE COLUNA SIMPLES DN DE 2”, ESPESSURA DA PAREDE 3,0MM, ALTURA TOTAL DE 3,50M, EM AÇO GALVANIZADO POR IMERSÃO À QUENTE. INCLUSIVE INSTALAÇÃO DA PLACA DE SINALIZAÇÃO E ELEMENTOS DE FIXAÇÃO, EXCLUSIVE FORNECIMENTO DA PLACA</t>
  </si>
  <si>
    <t xml:space="preserve"> 88278 </t>
  </si>
  <si>
    <t>MONTADOR DE ESTRUTURAS METÁLICAS COM ENCARGOS COMPLEMENTARES</t>
  </si>
  <si>
    <t xml:space="preserve"> 00021013 </t>
  </si>
  <si>
    <t>TUBO ACO GALVANIZADO COM COSTURA, CLASSE LEVE, DN 50 MM (2"), E = 3,00 MM, *4,40* KG/M (NBR 5580)</t>
  </si>
  <si>
    <t xml:space="preserve"> M0789 </t>
  </si>
  <si>
    <t>Conjunto para fixação de placas em aço galvanizado composto por barra chata, abraçadeira, parafusos, porcas e arruelas</t>
  </si>
  <si>
    <t xml:space="preserve"> INF6013 </t>
  </si>
  <si>
    <t>CONFECÇÃO DE PLACA DE SINALIZAÇÃO DE ALUMÍNIO COM FUNDO, SÍMBOLOS E TARJAS EM PELÍCULA TIPO I-A, CONFORME ESPECIFICAÇÃO DA AGETRAN/PMCG</t>
  </si>
  <si>
    <t xml:space="preserve"> 88315 </t>
  </si>
  <si>
    <t>SERRALHEIRO COM ENCARGOS COMPLEMENTARES</t>
  </si>
  <si>
    <t xml:space="preserve"> 88251 </t>
  </si>
  <si>
    <t>AUXILIAR DE SERRALHEIRO COM ENCARGOS COMPLEMENTARES</t>
  </si>
  <si>
    <t xml:space="preserve"> 100747 </t>
  </si>
  <si>
    <t>PINTURA COM TINTA ALQUÍDICA DE ACABAMENTO (ESMALTE SINTÉTICO FOSCO) PULVERIZADA SOBRE PERFIL METÁLICO EXECUTADO EM FÁBRICA (POR DEMÃO). AF_01/2020_PE</t>
  </si>
  <si>
    <t xml:space="preserve"> E9507 </t>
  </si>
  <si>
    <t>Plotadora de recorte com computador e programa computacional</t>
  </si>
  <si>
    <t xml:space="preserve"> E9568 </t>
  </si>
  <si>
    <t>Furadeira de impacto de 12,5 mm - 0,80 kW</t>
  </si>
  <si>
    <t xml:space="preserve"> E9623 </t>
  </si>
  <si>
    <t>Máquina de bancada guilhotina - 4,00 kW</t>
  </si>
  <si>
    <t xml:space="preserve"> E9622 </t>
  </si>
  <si>
    <t>Máquina de bancada universal para corte de chapa - 1,50 kW</t>
  </si>
  <si>
    <t xml:space="preserve"> M0395 </t>
  </si>
  <si>
    <t>Chapa de alumínio - E = 1,5 mm</t>
  </si>
  <si>
    <t xml:space="preserve"> M3235 </t>
  </si>
  <si>
    <t>Película retrorrefletiva tipo I</t>
  </si>
  <si>
    <t xml:space="preserve"> INFSV/0116 </t>
  </si>
  <si>
    <t>EXECUÇÃO DE VALA PARA PASSAGEM DE ELETRODUTOS NOS CRUZAMENTOS DE SEMÁFOROS, DIMENSÕES (0,40 M DE LARGURA X 0,7 M DE PROFUNDIDADE). INCLUSIVE RECORTE DO PAVIMENTO, ESCAVAÇÃO DA VALA COM RETROESCADEIRA, REATERRO E ENVELOPAMENTO DE DUTO COM CONCRETO (30X30CM). EXCLUSIVE FORNECIMENTO E INSTALAÇÃO DE DUTO</t>
  </si>
  <si>
    <t xml:space="preserve"> SV/0121-A </t>
  </si>
  <si>
    <t>TAMPA PARA CAIXA EM FERRO FUNDIDO, DIMENSÕES: 0,40 X 0,40 M - FORNECIMENTO E INSTALAÇÃO (REF. SINAPI COD. 101798, DB 11/2023)</t>
  </si>
  <si>
    <t xml:space="preserve"> 88628 </t>
  </si>
  <si>
    <t>ARGAMASSA TRAÇO 1:3 (EM VOLUME DE CIMENTO E AREIA MÉDIA ÚMIDA), PREPARO MECÂNICO COM BETONEIRA 400 L. AF_08/2019</t>
  </si>
  <si>
    <t xml:space="preserve"> 00021071 </t>
  </si>
  <si>
    <t>TAMPAO FOFO SIMPLES COM BASE / REQUADRO, CLASSE A15 CARGA MAX. 1,5 T, 400 X 400 MM (COM INSCRICAO EM RELEVO DO TIPO DE REDE)</t>
  </si>
  <si>
    <t>Administração local do canteiro de obras</t>
  </si>
  <si>
    <t xml:space="preserve"> 93567 </t>
  </si>
  <si>
    <t>ENGENHEIRO CIVIL DE OBRA PLENO COM ENCARGOS COMPLEMENTARES</t>
  </si>
  <si>
    <t>MES</t>
  </si>
  <si>
    <t xml:space="preserve"> 93564 </t>
  </si>
  <si>
    <t>APONTADOR OU APROPRIADOR COM ENCARGOS COMPLEMENTARES</t>
  </si>
  <si>
    <t xml:space="preserve"> 94295 </t>
  </si>
  <si>
    <t>MESTRE DE OBRAS COM ENCARGOS COMPLEMENTARES</t>
  </si>
  <si>
    <t xml:space="preserve"> 100321 </t>
  </si>
  <si>
    <t>TÉCNICO EM SEGURANÇA DO TRABALHO COM ENCARGOS COMPLEMENTARES</t>
  </si>
  <si>
    <t xml:space="preserve"> 94296 </t>
  </si>
  <si>
    <t>TOPOGRAFO COM ENCARGOS COMPLEMENTARES</t>
  </si>
  <si>
    <t xml:space="preserve"> 101456 </t>
  </si>
  <si>
    <t>TÉCNICO DE LABORATÓRIO E CAMPO DE CONSTRUÇÃO COM ENCARGOS COMPLEMENTARES</t>
  </si>
  <si>
    <t xml:space="preserve"> 101389 </t>
  </si>
  <si>
    <t>AUXILIAR DE TOPÓGRAFO COM ENCARGOS COMPLEMENTARES</t>
  </si>
  <si>
    <t xml:space="preserve"> 101385 </t>
  </si>
  <si>
    <t>AUXILIAR DE LABORATORISTA DE SOLOS E DE CONCRETO COM ENCARGOS COMPLEMENTARES</t>
  </si>
  <si>
    <t xml:space="preserve"> 101460 </t>
  </si>
  <si>
    <t>VIGIA DIURNO COM ENCARGOS COMPLEMENTARES</t>
  </si>
  <si>
    <t xml:space="preserve"> B8957</t>
  </si>
  <si>
    <t>Engenharia Consultiva DNIT</t>
  </si>
  <si>
    <t>Laboratório de solos</t>
  </si>
  <si>
    <t>mês</t>
  </si>
  <si>
    <t xml:space="preserve"> B8958</t>
  </si>
  <si>
    <t>Topografia</t>
  </si>
  <si>
    <t xml:space="preserve"> 88317 </t>
  </si>
  <si>
    <t>SOLDADOR COM ENCARGOS COMPLEMENTARES</t>
  </si>
  <si>
    <t xml:space="preserve"> 98764 </t>
  </si>
  <si>
    <t>INVERSOR DE SOLDA MONOFÁSICO DE 160 A, POTÊNCIA DE 7000 W, TENSÃO DE 220 V, TURBO VENTILADO, PROTEÇÃO POR TERMOSTATO, PARA ELETRODOS DE 2,0 A 4,0 MM - CHP DIURNO. AF_06/2018</t>
  </si>
  <si>
    <t xml:space="preserve"> 98765 </t>
  </si>
  <si>
    <t>INVERSOR DE SOLDA MONOFÁSICO DE 160 A, POTÊNCIA DE 7000 W, TENSÃO DE 220 V, TURBO VENTILADO, PROTEÇÃO POR TERMOSTATO, PARA ELETRODOS DE 2,0 A 4,0 MM - CHI DIURNO. AF_06/2018</t>
  </si>
  <si>
    <t xml:space="preserve"> 92716 </t>
  </si>
  <si>
    <t>APARELHO PARA CORTE E SOLDA OXI-ACETILENO SOBRE RODAS, INCLUSIVE CILINDROS E MAÇARICOS - CHP DIURNO. AF_05/2023</t>
  </si>
  <si>
    <t xml:space="preserve"> 92717 </t>
  </si>
  <si>
    <t>APARELHO PARA CORTE E SOLDA OXI-ACETILENO SOBRE RODAS, INCLUSIVE CILINDROS E MAÇARICOS - CHI DIURNO. AF_05/2023</t>
  </si>
  <si>
    <t xml:space="preserve"> E9070 </t>
  </si>
  <si>
    <t>Ponte rolante com capacidade de 5 t e vão de até 15 m - 10 kW</t>
  </si>
  <si>
    <t xml:space="preserve"> 00020995 </t>
  </si>
  <si>
    <t>TUBO ACO CARBONO SEM COSTURA 8", E= *12,70 MM, SCHEDULE 80, *64,64 KG/M</t>
  </si>
  <si>
    <t xml:space="preserve"> 00007672 </t>
  </si>
  <si>
    <t>TUBO ACO CARBONO SEM COSTURA 6", E= 7,11 MM, SCHEDULE 40, *28,26 KG/M</t>
  </si>
  <si>
    <t xml:space="preserve"> 00000445 </t>
  </si>
  <si>
    <t>PINO ROSCA EXTERNA, EM ACO GALVANIZADO, PARA ISOLADOR DE 25KV, DIAMETRO 35MM, COMPRIMENTO *320* MM</t>
  </si>
  <si>
    <t xml:space="preserve"> 00010999 </t>
  </si>
  <si>
    <t>ELETRODO REVESTIDO AWS - E6013, DIAMETRO IGUAL A 4,00 MM</t>
  </si>
  <si>
    <t xml:space="preserve"> E9570 </t>
  </si>
  <si>
    <t>Furadeira com base magnética - 1,20 kW</t>
  </si>
  <si>
    <t xml:space="preserve"> 00001330 </t>
  </si>
  <si>
    <t>CHAPA DE ACO GROSSA, ASTM A36, E = 1/4" (6,35 MM) 49,79 KG/M2</t>
  </si>
  <si>
    <t xml:space="preserve"> E9070</t>
  </si>
  <si>
    <t>chi</t>
  </si>
  <si>
    <t xml:space="preserve"> E9570</t>
  </si>
  <si>
    <t xml:space="preserve"> E9095 </t>
  </si>
  <si>
    <t>Guindaste móvel sobre pneus com 8 eixos com capacidade máxima de 500 t - 500 kW</t>
  </si>
  <si>
    <t>SERVIÇOS PRELIMINARES</t>
  </si>
  <si>
    <t xml:space="preserve"> 103689 </t>
  </si>
  <si>
    <t>FORNECIMENTO E INSTALAÇÃO DE PLACA DE OBRA COM CHAPA GALVANIZADA E ESTRUTURA DE MADEIRA. AF_03/2022_PS</t>
  </si>
  <si>
    <t xml:space="preserve"> 103694 </t>
  </si>
  <si>
    <t>FORNECIMENTO E INSTALAÇÃO DE SUPORTE DE MADEIRA PARA PLACAS DE SINALIZAÇÃO, EM SOLO, COM H= DE 2,5 M E SEÇÃO DE 7,5 X 7,5 CM. AF_03/2022</t>
  </si>
  <si>
    <t xml:space="preserve"> 00010775 </t>
  </si>
  <si>
    <t>LOCACAO DE CONTAINER 2,30 X 6,00 M, ALT. 2,50 M, COM 1 SANITARIO, PARA ESCRITORIO, COMPLETO, SEM DIVISORIAS INTERNAS (NAO INCLUI MOBILIZACAO/DESMOBILIZACAO)</t>
  </si>
  <si>
    <t xml:space="preserve"> 00010776 </t>
  </si>
  <si>
    <t>LOCACAO DE CONTAINER 2,30 X 6,00 M, ALT. 2,50 M, PARA ESCRITORIO, SEM DIVISORIAS INTERNAS E SEM SANITARIO (NAO INCLUI MOBILIZACAO/DESMOBILIZACAO)</t>
  </si>
  <si>
    <t xml:space="preserve"> 00010777 </t>
  </si>
  <si>
    <t>LOCACAO DE CONTAINER 2,30 X 4,30 M, ALT. 2,50 M, PARA SANITARIO, COM 3 BACIAS, 4 CHUVEIROS, 1 LAVATORIO E 1 MICTORIO (NAO INCLUI MOBILIZACAO/DESMOBILIZACAO)</t>
  </si>
  <si>
    <t xml:space="preserve"> 1616 </t>
  </si>
  <si>
    <t>AGESUL</t>
  </si>
  <si>
    <t>LOCACAO DE BANHEIRO QUIMICO, INCLUSO 4 HIGIENIZAÇOES, MOBILIZACAO E DESMOBILIZACAO</t>
  </si>
  <si>
    <t xml:space="preserve"> 98525 </t>
  </si>
  <si>
    <t>LIMPEZA MECANIZADA DE CAMADA VEGETAL, VEGETAÇÃO E PEQUENAS ÁRVORES (DIÂMETRO DE TRONCO MENOR QUE 0,20 M), COM TRATOR DE ESTEIRAS. AF_03/2024</t>
  </si>
  <si>
    <t xml:space="preserve"> 100575 </t>
  </si>
  <si>
    <t>REGULARIZAÇÃO DE SUPERFÍCIES COM MOTONIVELADORA. AF_09/2024</t>
  </si>
  <si>
    <t xml:space="preserve"> 100975 </t>
  </si>
  <si>
    <t>CARGA, MANOBRA E DESCARGA DE SOLOS E MATERIAIS GRANULARES EM CAMINHÃO BASCULANTE 14 M³ - CARGA COM PÁ CARREGADEIRA (CAÇAMBA DE 1,7 A 2,8 M³ / 128 HP) E DESCARGA LIVRE (UNIDADE: M3). AF_07/2020</t>
  </si>
  <si>
    <t xml:space="preserve"> 95876 </t>
  </si>
  <si>
    <t>TRANSPORTE COM CAMINHÃO BASCULANTE DE 14 M³, EM VIA URBANA PAVIMENTADA, DMT ATÉ 30 KM (UNIDADE: M3XKM). AF_07/2020</t>
  </si>
  <si>
    <t>M3XKM</t>
  </si>
  <si>
    <t xml:space="preserve"> 00004721 </t>
  </si>
  <si>
    <t>PEDRA BRITADA N. 1 (9,5 A 19 MM) POSTO PEDREIRA/FORNECEDOR, SEM FRETE</t>
  </si>
  <si>
    <t xml:space="preserve"> 100979 </t>
  </si>
  <si>
    <t>CARGA, MANOBRA E DESCARGA DE SOLOS E MATERIAIS GRANULARES EM CAMINHÃO BASCULANTE 14 M³ - CARGA COM ESCAVADEIRA HIDRÁULICA (CAÇAMBA DE 1,20 M³ / 155 HP) E DESCARGA LIVRE (UNIDADE: M3). AF_07/2020</t>
  </si>
  <si>
    <t xml:space="preserve"> 101203 </t>
  </si>
  <si>
    <t>CERCA COM MOURÕES DE MADEIRA ROLIÇA, DIÂMETRO 11 CM, ESPAÇAMENTO DE 2,5 M, ALTURA LIVRE DE 1,7 M, CRAVADOS 0,5 M, COM 5 FIOS DE ARAME DE AÇO OVALADO 15X17 - FORNECIMENTO E INSTALAÇÃO. AF_05/2020</t>
  </si>
  <si>
    <t xml:space="preserve"> 101205 </t>
  </si>
  <si>
    <t>PORTÃO COM MOURÕES DE MADEIRA ROLIÇA, DIÂMETRO 11 CM, COM 5 FIOS DE ARAME FARPADO Nº 14 CLASSE 250, SEM DOBRADIÇAS - FORNECIMENTO E INSTALAÇÃO. AF_05/2020</t>
  </si>
  <si>
    <t xml:space="preserve"> 00013244 </t>
  </si>
  <si>
    <t>CONE DE SINALIZACAO EM PVC RIGIDO COM FAIXA REFLETIVA, H = 70 / 76 CM</t>
  </si>
  <si>
    <t>REMOÇÕES, DEMOLIÇÕES E SUPRESSÕES</t>
  </si>
  <si>
    <t xml:space="preserve"> 97636 </t>
  </si>
  <si>
    <t>DEMOLIÇÃO PARCIAL DE PAVIMENTO ASFÁLTICO, DE FORMA MECANIZADA, SEM REAPROVEITAMENTO. AF_09/2023</t>
  </si>
  <si>
    <t xml:space="preserve"> 98526 </t>
  </si>
  <si>
    <t>REMOÇÃO DE RAÍZES REMANESCENTES DE TRONCO DE ÁRVORE COM DIÂMETRO MAIOR OU IGUAL A 0,20 M E MENOR QUE 0,40 M. AF_03/2024</t>
  </si>
  <si>
    <t xml:space="preserve"> 98527 </t>
  </si>
  <si>
    <t>REMOÇÃO DE RAÍZES REMANESCENTES DE TRONCO DE ÁRVORE COM DIÂMETRO MAIOR OU IGUAL A 0,40 M E MENOR QUE 0,60 M. AF_03/2024</t>
  </si>
  <si>
    <t xml:space="preserve"> 98528 </t>
  </si>
  <si>
    <t>REMOÇÃO DE RAÍZES REMANESCENTES DE TRONCO DE ÁRVORE COM DIÂMETRO MAIOR OU IGUAL A 0,60 M. AF_03/2024</t>
  </si>
  <si>
    <t xml:space="preserve"> 98529 </t>
  </si>
  <si>
    <t>CORTE RASO E RECORTE DE ÁRVORE COM DIÂMETRO DE TRONCO MAIOR OU IGUAL A 0,20 M E MENOR QUE 0,40 M. AF_03/2024</t>
  </si>
  <si>
    <t xml:space="preserve"> 98530 </t>
  </si>
  <si>
    <t>CORTE RASO E RECORTE DE ÁRVORE COM DIÂMETRO DE TRONCO MAIOR OU IGUAL A 0,40 M E MENOR QUE 0,60 M. AF_03/2024</t>
  </si>
  <si>
    <t xml:space="preserve"> 98531 </t>
  </si>
  <si>
    <t>CORTE RASO E RECORTE DE ÁRVORE COM DIÂMETRO DE TRONCO MAIOR OU IGUAL A 0,60 M. AF_03/2024</t>
  </si>
  <si>
    <t xml:space="preserve"> 98533 </t>
  </si>
  <si>
    <t>PODA EM ALTURA DE ÁRVORE COM DIÂMETRO DE TRONCO MAIOR OU IGUAL A 0,20 M E MENOR QUE 0,40 M. AF_03/2024</t>
  </si>
  <si>
    <t xml:space="preserve"> 98534 </t>
  </si>
  <si>
    <t>PODA EM ALTURA DE ÁRVORE COM DIÂMETRO DE TRONCO MAIOR OU IGUAL A 0,40 M E MENOR QUE 0,60 M. AF_03/2024</t>
  </si>
  <si>
    <t xml:space="preserve"> 98535 </t>
  </si>
  <si>
    <t>PODA EM ALTURA DE ÁRVORE COM DIÂMETRO DE TRONCO MAIOR OU IGUAL A 0,60 M. AF_03/2024</t>
  </si>
  <si>
    <t xml:space="preserve"> 100947 </t>
  </si>
  <si>
    <t>TRANSPORTE COM CAMINHÃO CARROCERIA 9T, EM VIA URBANA PAVIMENTADA, DMT ATÉ 30KM (UNIDADE: TXKM). AF_07/2020</t>
  </si>
  <si>
    <t>TXKM</t>
  </si>
  <si>
    <t>MICRODRENAGEM - TERRAPLENAGEM</t>
  </si>
  <si>
    <t xml:space="preserve"> 90100 </t>
  </si>
  <si>
    <t>ESCAVAÇÃO MECANIZADA DE VALA COM PROF. ATÉ 1,5 M (MÉDIA MONTANTE E JUSANTE/UMA COMPOSIÇÃO POR TRECHO), RETROESCAV. (0,26 M3), LARG. DE 0,8 M A 1,5 M, EM SOLO DE 1A CATEGORIA, EM LOCAIS COM ALTO NÍVEL DE INTERFERÊNCIA. AF_09/2024</t>
  </si>
  <si>
    <t xml:space="preserve"> 90102 </t>
  </si>
  <si>
    <t>ESCAVAÇÃO MECANIZADA DE VALA COM PROF. MAIOR QUE 1,5 M ATÉ 3,0 M (MÉDIA MONTANTE E JUSANTE/UMA COMPOSIÇÃO POR TRECHO), RETROESCAV. (0,26 M3), LARGURA DE 0,8 M A 1,5 M, EM SOLO DE 1A CATEGORIA, EM LOCAIS COM ALTO NÍVEL DE INTERFERÊNCIA. AF_09/2024</t>
  </si>
  <si>
    <t xml:space="preserve"> 102278 </t>
  </si>
  <si>
    <t>ESCAVAÇÃO MECANIZADA DE VALA COM PROF. MAIOR QUE 1,50 M ATÉ 3,0 M (MÉDIA MONTANTE E JUSANTE/UMA COMPOSIÇÃO POR TRECHO), ESCAVADEIRA (1,2 M3), LARG. DE 1,5 M A 2,5 M, EM SOLO DE 1A CATEGORIA, EM LOCAIS COM ALTO NÍVEL DE INTERFERÊNCIA. AF_09/2024</t>
  </si>
  <si>
    <t xml:space="preserve"> 90087 </t>
  </si>
  <si>
    <t>ESCAVAÇÃO MECANIZADA DE VALA COM PROF. DE 3,0 M ATÉ 4,5 M(MÉDIA MONTANTE E JUSANTE/UMA COMPOSIÇÃO POR TRECHO), ESCAVADEIRA (1,2 M3), LARG. DE 1,5 M A 2,5 M, EM SOLO DE 1A CATEGORIA, EM LOCAIS COM ALTO NÍVEL DE INTERFERÊNCIA. AF_09/2024</t>
  </si>
  <si>
    <t xml:space="preserve"> 101570 </t>
  </si>
  <si>
    <t>ESCORAMENTO DE VALA, TIPO PONTALETEAMENTO, COM PROFUNDIDADE DE 0 A 1,5 M, LARGURA MENOR QUE 1,5 M. AF_08/2020</t>
  </si>
  <si>
    <t xml:space="preserve"> 101573 </t>
  </si>
  <si>
    <t>ESCORAMENTO DE VALA, TIPO PONTALETEAMENTO, COM PROFUNDIDADE DE 1,5 A 3,0 M, LARGURA MAIOR OU IGUAL A 1,5 M E MENOR QUE 2,5 M. AF_08/2020</t>
  </si>
  <si>
    <t xml:space="preserve"> 101616 </t>
  </si>
  <si>
    <t>PREPARO DE FUNDO DE VALA COM LARGURA MENOR QUE 1,5 M (ACERTO DO SOLO NATURAL). AF_08/2020</t>
  </si>
  <si>
    <t xml:space="preserve"> 101617 </t>
  </si>
  <si>
    <t>PREPARO DE FUNDO DE VALA COM LARGURA MAIOR OU IGUAL A 1,5 M E MENOR QUE 2,5 M (ACERTO DO SOLO NATURAL). AF_08/2020</t>
  </si>
  <si>
    <t xml:space="preserve"> 101625 </t>
  </si>
  <si>
    <t>PREPARO DE FUNDO DE VALA COM LARGURA MAIOR OU IGUAL A 1,5 M E MENOR QUE 2,5 M, COM CAMADA DE AREIA, LANÇAMENTO MECANIZADO. AF_08/2020</t>
  </si>
  <si>
    <t xml:space="preserve"> 104734 </t>
  </si>
  <si>
    <t>REATERRO MECANIZADO DE VALA COM RETROESCAVADEIRA (CAPACIDADE DA CAÇAMBA DA RETRO: 0,26 M³/POTÊNCIA: 88 HP), LARGURA DE 0,8 A 1,5 M, PROFUNDIDADE ATÉ 1,5 M, COM SOLO (SEM SUBSTITUIÇÃO) DE 1ª CATEGORIA, COM PLACA VIBRATÓRIA. AF_08/2023</t>
  </si>
  <si>
    <t xml:space="preserve"> 104736 </t>
  </si>
  <si>
    <t>REATERRO MECANIZADO DE VALA COM RETROESCAVADEIRA (CAPACIDADE DA CAÇAMBA DA RETRO: 0,26 M³/POTÊNCIA: 88 HP), LARGURA DE 0,8 A 1,5 M, PROFUNDIDADE DE 1,5 A 3,0 M, COM SOLO (SEM SUBSTITUIÇÃO) DE 1ª CATEGORIA, COM PLACA VIBRATÓRIA. AF_08/2023</t>
  </si>
  <si>
    <t xml:space="preserve"> 104730 </t>
  </si>
  <si>
    <t>REATERRO MECANIZADO DE VALA COM ESCAVADEIRA HIDRÁULICA (CAPACIDADE DA CAÇAMBA: 0,8 M³/POTÊNCIA: 111 HP), LARGURA DE 1,5 A 2,5 M, PROFUNDIDADE DE 1,5 A 3,0 M, COM SOLO (SEM SUBSTITUIÇÃO) DE 1ª CATEGORIA, COM PLACA VIBRATÓRIA. AF_08/2023</t>
  </si>
  <si>
    <t xml:space="preserve"> 104732 </t>
  </si>
  <si>
    <t>REATERRO MECANIZADO DE VALA COM ESCAVADEIRA HIDRÁULICA (CAPACIDADE DA CAÇAMBA: 0,8 M³/POTÊNCIA: 111 HP), LARGURA DE 1,5 A 2,5 M, PROFUNDIDADE DE 3,0 A 6,0 M, COM SOLO (SEM SUBSTITUIÇÃO) DE 1ª CATEGORIA, COM PLACA VIBRATÓRIA. AF_08/2023</t>
  </si>
  <si>
    <t xml:space="preserve"> 94342 </t>
  </si>
  <si>
    <t>ATERRO MANUAL DE VALAS COM AREIA PARA ATERRO. AF_08/2023</t>
  </si>
  <si>
    <t>MICRODRENAGEM - GALERIAS</t>
  </si>
  <si>
    <t xml:space="preserve"> 00007781 </t>
  </si>
  <si>
    <t>TUBO DE CONCRETO SIMPLES PARA AGUAS PLUVIAIS, CLASSE PS1, COM ENCAIXE PONTA E BOLSA, DIAMETRO NOMINAL DE 400 MM</t>
  </si>
  <si>
    <t xml:space="preserve"> 92821 </t>
  </si>
  <si>
    <t>ASSENTAMENTO DE TUBO DE CONCRETO PARA REDES COLETORAS DE ÁGUAS PLUVIAIS, DIÂMETRO DE 400 MM, JUNTA RÍGIDA, INSTALADO EM LOCAL COM ALTO NÍVEL DE INTERFERÊNCIAS (NÃO INCLUI FORNECIMENTO). AF_03/2024</t>
  </si>
  <si>
    <t xml:space="preserve"> 101014 </t>
  </si>
  <si>
    <t>CARGA, MANOBRA E DESCARGA DE TUBOS DE CONCRETO, DN 400 MM, EM CAMINHÃO CARROCERIA COM GUINDAUTO (MUNCK) 11,7 TM. AF_07/2020</t>
  </si>
  <si>
    <t xml:space="preserve"> 00007791 </t>
  </si>
  <si>
    <t>TUBO DE CONCRETO SIMPLES PARA AGUAS PLUVIAIS, CLASSE PS1, COM ENCAIXE PONTA E BOLSA, DIAMETRO NOMINAL DE 600 MM</t>
  </si>
  <si>
    <t xml:space="preserve"> 92824 </t>
  </si>
  <si>
    <t>ASSENTAMENTO DE TUBO DE CONCRETO PARA REDES COLETORAS DE ÁGUAS PLUVIAIS, DIÂMETRO DE 600 MM, JUNTA RÍGIDA, INSTALADO EM LOCAL COM ALTO NÍVEL DE INTERFERÊNCIAS (NÃO INCLUI FORNECIMENTO). AF_03/2024</t>
  </si>
  <si>
    <t xml:space="preserve"> 101463 </t>
  </si>
  <si>
    <t>CARGA, MANOBRA E DESCARGA DE TUBOS DE CONCRETO, DN 600 MM, EM CAMINHÃO CARROCERIA COM GUINDAUTO (MUNCK) 11,7 TM. AF_07/2020</t>
  </si>
  <si>
    <t xml:space="preserve"> 00007750 </t>
  </si>
  <si>
    <t>TUBO DE CONCRETO ARMADO PARA AGUAS PLUVIAIS, CLASSE PA-1, COM ENCAIXE PONTA E BOLSA, DIAMETRO NOMINAL DE 800 MM</t>
  </si>
  <si>
    <t xml:space="preserve"> 92826 </t>
  </si>
  <si>
    <t>ASSENTAMENTO DE TUBO DE CONCRETO PARA REDES COLETORAS DE ÁGUAS PLUVIAIS, DIÂMETRO DE 800 MM, JUNTA RÍGIDA, INSTALADO EM LOCAL COM ALTO NÍVEL DE INTERFERÊNCIAS (NÃO INCLUI FORNECIMENTO). AF_03/2024</t>
  </si>
  <si>
    <t xml:space="preserve"> 101465 </t>
  </si>
  <si>
    <t>CARGA, MANOBRA E DESCARGA DE TUBOS DE CONCRETO, DN 800 MM, EM CAMINHÃO CARROCERIA COM GUINDAUTO (MUNCK) 11,7 TM. AF_07/2020</t>
  </si>
  <si>
    <t xml:space="preserve"> 00007753 </t>
  </si>
  <si>
    <t>TUBO DE CONCRETO ARMADO PARA AGUAS PLUVIAIS, CLASSE PA-1, COM ENCAIXE PONTA E BOLSA, DIAMETRO NOMINAL DE 1000 MM</t>
  </si>
  <si>
    <t xml:space="preserve"> 92828 </t>
  </si>
  <si>
    <t>ASSENTAMENTO DE TUBO DE CONCRETO PARA REDES COLETORAS DE ÁGUAS PLUVIAIS, DIÂMETRO DE 1000 MM, JUNTA RÍGIDA, INSTALADO EM LOCAL COM ALTO NÍVEL DE INTERFERÊNCIAS (NÃO INCLUI FORNECIMENTO). AF_03/2024</t>
  </si>
  <si>
    <t xml:space="preserve"> 101467 </t>
  </si>
  <si>
    <t>CARGA, MANOBRA E DESCARGA DE TUBOS DE CONCRETO, DN 1000 MM, EM CAMINHÃO CARROCERIA COM GUINDAUTO (MUNCK) 11,7 TM. AF_07/2020</t>
  </si>
  <si>
    <t xml:space="preserve"> 00007757 </t>
  </si>
  <si>
    <t>TUBO DE CONCRETO ARMADO PARA AGUAS PLUVIAIS, CLASSE PA-1, COM ENCAIXE PONTA E BOLSA, DIAMETRO NOMINAL DE 1200 MM</t>
  </si>
  <si>
    <t xml:space="preserve"> 92830 </t>
  </si>
  <si>
    <t>ASSENTAMENTO DE TUBO DE CONCRETO PARA REDES COLETORAS DE ÁGUAS PLUVIAIS, DIÂMETRO DE 1200 MM, JUNTA RÍGIDA, INSTALADO EM LOCAL COM ALTO NÍVEL DE INTERFERÊNCIAS (NÃO INCLUI FORNECIMENTO). AF_03/2024</t>
  </si>
  <si>
    <t xml:space="preserve"> 101468 </t>
  </si>
  <si>
    <t>CARGA, MANOBRA E DESCARGA DE TUBOS DE CONCRETO, DN 1200 MM, EM CAMINHÃO CARROCERIA COM GUINDAUTO (MUNCK) 11,7 TM. AF_07/2020</t>
  </si>
  <si>
    <t xml:space="preserve"> M0139 </t>
  </si>
  <si>
    <t>Tubo PEAD corrugado com paredes estruturadas para drenagem - D = 1.000 mm</t>
  </si>
  <si>
    <t xml:space="preserve"> 94880 </t>
  </si>
  <si>
    <t>ASSENTAMENTO DE TUBO DE PEAD CORRUGADO DE DUPLA PAREDE PARA REDE COLETORA DE ESGOTO, DN 1000 MM, JUNTA ELÁSTICA INTEGRADA (NÃO INCLUI FORNECIMENTO). AF_01/2021</t>
  </si>
  <si>
    <t xml:space="preserve"> 101487 </t>
  </si>
  <si>
    <t>CARGA, MANOBRA E DESCARGA DE TUBOS PLÁSTICOS, DN 1000 MM, EM CAMINHÃO CARROCERIA COM GUINDAUTO (MUNCK) 11,7 TM. AF_07/2020</t>
  </si>
  <si>
    <t xml:space="preserve"> 100952 </t>
  </si>
  <si>
    <t>TRANSPORTE COM CAMINHÃO CARROCERIA COM GUINDAUTO (MUNCK), MOMENTO MÁXIMO DE CARGA 11,7 TM, EM VIA URBANA PAVIMENTADA, DMT ATÉ 30KM (UNIDADE: TXKM). AF_07/2020</t>
  </si>
  <si>
    <t>MICRODRENAGEM - DISPOSITIVOS AUXILIARES</t>
  </si>
  <si>
    <t xml:space="preserve"> 98051 </t>
  </si>
  <si>
    <t>CHAMINÉ CIRCULAR PARA POÇO DE VISITA PARA ESGOTO, EM ALVENARIA COM TIJOLOS CERÂMICOS MACIÇOS, DIÂMETRO INTERNO = 0,6 M. AF_12/2020</t>
  </si>
  <si>
    <t xml:space="preserve"> INFC3002 </t>
  </si>
  <si>
    <t>TAMPÃO PARA REDE PLUVIAL OU ESGOTO, FOFO, ARTICULADO, CLASSE D400, Ø600MM (NBR10160 E NBR6916 / FE42012)</t>
  </si>
  <si>
    <t xml:space="preserve"> INFC3001 </t>
  </si>
  <si>
    <t>GRELHA PARA BOCA DE LOBO, FOFO, ARTICULADA, CLASSE D400, 500X1000MM (NBR10160 E NBR6916 / FE42012)</t>
  </si>
  <si>
    <t>MICRODRENAGEM - RECOMPOSIÇÃO DO PAVIMENTO</t>
  </si>
  <si>
    <t xml:space="preserve"> 90105 </t>
  </si>
  <si>
    <t>ESCAVAÇÃO MECANIZADA DE VALA COM PROFUNDIDADE ATÉ 1,5 M (MÉDIA MONTANTE E JUSANTE/UMA COMPOSIÇÃO POR TRECHO), RETROESCAV. (0,26 M3), LARGURA MENOR QUE 0,8 M, EM SOLO DE 1A CATEGORIA, LOCAIS COM BAIXO NÍVEL DE INTERFERÊNCIA. AF_09/2024</t>
  </si>
  <si>
    <t xml:space="preserve"> INFC4001 </t>
  </si>
  <si>
    <t>BICA CORRIDA (POSTO PEDREIRA/FORNECEDOR)</t>
  </si>
  <si>
    <t xml:space="preserve"> EAI.ANP-07/25 </t>
  </si>
  <si>
    <t>EMULSÃO ASFÁLTICA PARA SERVIÇO DE IMPRIMAÇÃO (COLETADO TABELA ANP CENTRO-OESTE 07/2025 ACRESCIDO DE ICMS 17%, PIS 0,65% E COFINS 3,0%)</t>
  </si>
  <si>
    <t>t</t>
  </si>
  <si>
    <t xml:space="preserve"> 00034770 </t>
  </si>
  <si>
    <t>CONCRETO BETUMINOSO USINADO A QUENTE (CBUQ) PARA PAVIMENTACAO ASFALTICA, PADRAO DNIT, FAIXA C, COM CAP 30/45 - AQUISICAO POSTO USINA</t>
  </si>
  <si>
    <t xml:space="preserve"> 95879 </t>
  </si>
  <si>
    <t>TRANSPORTE COM CAMINHÃO BASCULANTE DE 14 M³, EM VIA URBANA PAVIMENTADA, DMT ATÉ 30 KM (UNIDADE: TXKM). AF_07/2020</t>
  </si>
  <si>
    <t>RESTAURAÇÃO DO PAVIMENTO - RECAPEAMENTO ASFÁLTICO</t>
  </si>
  <si>
    <t xml:space="preserve"> RR1C.ANP-07/25 </t>
  </si>
  <si>
    <t>EMULSÃO ASFÁLTICA RR-1C PARA SERVIÇO DE PINTURA DE LIGAÇÃO (COLETADO TABELA ANP CENTRO-OESTE 07/2025 ACRESCIDO DE ICMS 17%, PIS 0,65% E COFINS 3,0%)</t>
  </si>
  <si>
    <t>IMPLANTAÇÃO DE VIAS - TERRAPLENAGEM</t>
  </si>
  <si>
    <t xml:space="preserve"> 101232 </t>
  </si>
  <si>
    <t>ESCAVAÇÃO VERTICAL PARA INFRAESTRUTURA, COM CARGA, DESCARGA E TRANSPORTE DE SOLO DE 1ª CATEGORIA, COM ESCAVADEIRA HIDRÁULICA (CAÇAMBA: 1,2 M³ / 155 HP), FROTA DE 3 CAMINHÕES BASCULANTES DE 14 M³, DMT ATÉ 1 KM E VELOCIDADE MÉDIA14 KM/H. AF_05/2020</t>
  </si>
  <si>
    <t xml:space="preserve"> 96385 </t>
  </si>
  <si>
    <t>EXECUÇÃO E COMPACTAÇÃO DE CORPO DE ATERRO DE ATERRO (95% DE ENERGIA DO PROCTOR NORMAL) COM SOLO PREDOMINANTEMENTE ARGILOSO ESPESSURA 15 CM - EXCLUSIVE MATERIAL, ESCAVAÇÃO, CARGA E TRANSPORTE. AF_09/2024</t>
  </si>
  <si>
    <t>IMPLANTAÇÃO DE VIAS - PAVIMENTAÇÃO</t>
  </si>
  <si>
    <t xml:space="preserve"> 100576 </t>
  </si>
  <si>
    <t>REGULARIZAÇÃO E COMPACTAÇÃO DE SUBLEITO DE SOLO PREDOMINANTEMENTE ARGILOSO, PARA OBRAS DE CONSTRUÇÃO DE PAVIMENTOS. AF_09/2024</t>
  </si>
  <si>
    <t xml:space="preserve"> 101768 </t>
  </si>
  <si>
    <t>CONSTRUÇÃO DE BASE E SUB-BASE PARA PAVIMENTAÇÃO DE SOLO ESTABILIZADO GRANULOMETRICAMENTE SEM MISTURA DE SOLOS - EXCLUSIVE SOLO, ESCAVAÇÃO, CARGA E TRANSPORTE. AF_09/2024</t>
  </si>
  <si>
    <t>SERVIÇOS COMPLEMENTARES</t>
  </si>
  <si>
    <t>PASSEIO COM ACESSIBILIDADE</t>
  </si>
  <si>
    <t xml:space="preserve"> 97084 </t>
  </si>
  <si>
    <t>COMPACTAÇÃO MECÂNICA DE SOLO PARA EXECUÇÃO DE RADIER, PISO DE CONCRETO OU LAJE SOBRE SOLO, COM COMPACTADOR DE SOLOS TIPO PLACA VIBRATÓRIA. AF_09/2021</t>
  </si>
  <si>
    <t xml:space="preserve"> 94962 </t>
  </si>
  <si>
    <t>CONCRETO MAGRO PARA LASTRO, TRAÇO 1:4,5:4,5 (EM MASSA SECA DE CIMENTO/ AREIA MÉDIA/ BRITA 1) - PREPARO MECÂNICO COM BETONEIRA 400 L. AF_05/2021</t>
  </si>
  <si>
    <t>SINALIZAÇÃO VIÁRIA DEFINITIVA HORIZONTAL E VERTICAL E DISPOSITIVOS DE SEGURANÇA</t>
  </si>
  <si>
    <t xml:space="preserve"> 00013521 </t>
  </si>
  <si>
    <t>PLACA DE ACO ESMALTADA PARA IDENTIFICACAO DE RUA, *45 CM X 20* CM</t>
  </si>
  <si>
    <t xml:space="preserve"> 97669 </t>
  </si>
  <si>
    <t>ELETRODUTO FLEXÍVEL CORRUGADO, PEAD, DN 90 (3"), PARA REDE ENTERRADA DE DISTRIBUIÇÃO DE ENERGIA ELÉTRICA - FORNECIMENTO E INSTALAÇÃO. AF_12/2021</t>
  </si>
  <si>
    <t xml:space="preserve"> 97882 </t>
  </si>
  <si>
    <t>CAIXA ENTERRADA ELÉTRICA RETANGULAR, EM CONCRETO PRÉ-MOLDADO, FUNDO COM BRITA, DIMENSÕES INTERNAS: 0,4X0,4X0,4 M. AF_12/2020</t>
  </si>
  <si>
    <t>ADMINISTRAÇÃO LOCAL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</si>
  <si>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</si>
  <si>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</si>
  <si>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</si>
  <si>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</si>
  <si>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</si>
  <si>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</si>
  <si>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</si>
  <si>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</si>
  <si>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</si>
  <si>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</si>
  <si>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</si>
  <si>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</si>
  <si>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</si>
  <si>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</si>
  <si>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</si>
  <si>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</si>
  <si>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</si>
  <si>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</si>
  <si>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</si>
  <si>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</si>
  <si>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</si>
  <si>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</si>
  <si>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</si>
  <si>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</si>
  <si>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</si>
  <si>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</si>
  <si>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</si>
  <si>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</si>
  <si>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</si>
  <si>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</si>
  <si>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</si>
  <si>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</si>
  <si>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</si>
  <si>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</si>
  <si>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</si>
  <si>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</si>
  <si>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</si>
  <si>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</si>
  <si>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</si>
  <si>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</si>
  <si>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</si>
  <si>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</si>
  <si>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</si>
  <si>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</si>
  <si>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</si>
  <si>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</si>
  <si>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</si>
  <si>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</si>
  <si>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</si>
  <si>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</si>
  <si>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</si>
  <si>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</si>
  <si>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</si>
  <si>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</si>
  <si>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</si>
  <si>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</si>
  <si>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</si>
  <si>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</si>
  <si>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</si>
  <si>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</si>
  <si>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</si>
  <si>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</si>
  <si>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</si>
  <si>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</si>
  <si>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</si>
  <si>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</si>
  <si>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</si>
  <si>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</si>
  <si>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</si>
  <si>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</si>
  <si>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</si>
  <si>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</si>
  <si>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</si>
  <si>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</si>
  <si>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</si>
  <si>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</si>
  <si>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</si>
  <si>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</si>
  <si>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</si>
  <si>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</si>
  <si>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</si>
  <si>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</si>
  <si>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</si>
  <si>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</si>
  <si>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</si>
  <si>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</si>
  <si>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</si>
  <si>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</si>
  <si>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</si>
  <si>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</si>
  <si>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</si>
  <si>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</si>
  <si>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</si>
  <si>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</si>
  <si>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</si>
  <si>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</si>
  <si>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</si>
  <si>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</si>
  <si>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</si>
  <si>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</si>
  <si>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</si>
  <si>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</si>
  <si>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</si>
  <si>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7.1</t>
  </si>
  <si>
    <t>7.2</t>
  </si>
  <si>
    <t>7.3</t>
  </si>
  <si>
    <t>7.4</t>
  </si>
  <si>
    <t>7.5</t>
  </si>
  <si>
    <t>7.6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</si>
  <si>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</si>
  <si>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</si>
  <si>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</si>
  <si>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</si>
  <si>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</si>
  <si>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</si>
  <si>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</si>
  <si>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</si>
  <si>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</si>
  <si>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8.10</t>
  </si>
  <si>
    <t>8.11</t>
  </si>
  <si>
    <t>9.1</t>
  </si>
  <si>
    <t>9.2</t>
  </si>
  <si>
    <t>9.4</t>
  </si>
  <si>
    <t>9.5</t>
  </si>
  <si>
    <t>9.6</t>
  </si>
  <si>
    <t>9.7</t>
  </si>
  <si>
    <t>9.8</t>
  </si>
  <si>
    <t>9.9</t>
  </si>
  <si>
    <t>9.10</t>
  </si>
  <si>
    <t>9.11</t>
  </si>
  <si>
    <t>9.12</t>
  </si>
  <si>
    <t>9.13</t>
  </si>
  <si>
    <t>9.14</t>
  </si>
  <si>
    <t>10.1</t>
  </si>
  <si>
    <t>10.2</t>
  </si>
  <si>
    <t>10.3</t>
  </si>
  <si>
    <t>11.1</t>
  </si>
  <si>
    <t>11.2</t>
  </si>
  <si>
    <t>11.3</t>
  </si>
  <si>
    <t>11.4</t>
  </si>
  <si>
    <t>11.5</t>
  </si>
  <si>
    <t>11.6</t>
  </si>
  <si>
    <t>12.1</t>
  </si>
  <si>
    <t>12.2</t>
  </si>
  <si>
    <t>12.3</t>
  </si>
  <si>
    <t>12.4</t>
  </si>
  <si>
    <t>12.5</t>
  </si>
  <si>
    <t>12.6</t>
  </si>
  <si>
    <t>12.7</t>
  </si>
  <si>
    <t>12.8</t>
  </si>
  <si>
    <t>12.9</t>
  </si>
  <si>
    <t>12.10</t>
  </si>
  <si>
    <t>13.1</t>
  </si>
  <si>
    <t xml:space="preserve"> ADMBOTAFOG</t>
  </si>
  <si>
    <t>390 Dias</t>
  </si>
  <si>
    <t>420 Dias</t>
  </si>
  <si>
    <t>450 Dias</t>
  </si>
  <si>
    <t xml:space="preserve">Contrapartida : </t>
  </si>
  <si>
    <t xml:space="preserve"> 9.3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</si>
</sst>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R$&quot;\ * #,##0.00_-;\-&quot;R$&quot;\ * #,##0.00_-;_-&quot;R$&quot;\ * &quot;-&quot;??_-;_-@_-"/>
    <numFmt numFmtId="164" formatCode="_-&quot;R$&quot;* #,##0.00_-;\-&quot;R$&quot;* #,##0.00_-;_-&quot;R$&quot;* &quot;-&quot;??_-;_-@_-"/>
    <numFmt numFmtId="165" formatCode="[$-416]mmmm\-yy;@"/>
    <numFmt numFmtId="166" formatCode="#,##0.0000"/>
    <numFmt numFmtId="167" formatCode="0.000000%"/>
    <numFmt numFmtId="168" formatCode="0.0%"/>
    <numFmt numFmtId="169" formatCode="#,##0.0000000"/>
    <numFmt numFmtId="170" formatCode="#,##0.00\ %"/>
    <numFmt numFmtId="171" formatCode="#,##0.00&quot;*&quot;"/>
  </numFmts>
  <fonts count="24" x14ac:knownFonts="1">
    <font>
      <sz val="11"/>
      <name val="Arial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sz val="11"/>
      <name val="Arial"/>
      <family val="1"/>
    </font>
    <font>
      <sz val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rgb="FF000000"/>
      <name val="Arial"/>
      <family val="1"/>
    </font>
    <font>
      <b/>
      <sz val="10"/>
      <color theme="1"/>
      <name val="Arial"/>
      <family val="1"/>
    </font>
    <font>
      <sz val="11"/>
      <color theme="1"/>
      <name val="Arial"/>
      <family val="2"/>
    </font>
    <font>
      <b/>
      <sz val="8"/>
      <color theme="1"/>
      <name val="Arial"/>
      <family val="2"/>
    </font>
    <font>
      <b/>
      <sz val="10"/>
      <color indexed="8"/>
      <name val="Arial"/>
      <family val="2"/>
    </font>
    <font>
      <sz val="10"/>
      <name val="Times New Roman"/>
      <family val="1"/>
      <charset val="204"/>
    </font>
    <font>
      <b/>
      <sz val="9"/>
      <color indexed="8"/>
      <name val="Arial"/>
      <family val="2"/>
    </font>
    <font>
      <sz val="10"/>
      <color indexed="8"/>
      <name val="Arial"/>
      <family val="2"/>
    </font>
    <font>
      <sz val="9"/>
      <color indexed="8"/>
      <name val="Arial"/>
      <family val="2"/>
    </font>
    <font>
      <u/>
      <sz val="10"/>
      <name val="Arial"/>
      <family val="2"/>
    </font>
    <font>
      <sz val="9"/>
      <color rgb="FF000000"/>
      <name val="Arial"/>
      <family val="2"/>
    </font>
    <font>
      <sz val="9"/>
      <name val="Arial"/>
      <family val="1"/>
    </font>
    <font>
      <sz val="8"/>
      <name val="Arial"/>
      <family val="1"/>
    </font>
  </fonts>
  <fills count="1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rgb="FFEFEFEF"/>
      </patternFill>
    </fill>
    <fill>
      <patternFill patternType="solid">
        <fgColor theme="0" tint="-4.9989318521683403E-2"/>
        <bgColor rgb="FFD6D6D6"/>
      </patternFill>
    </fill>
    <fill>
      <patternFill patternType="solid">
        <fgColor theme="3" tint="0.79998168889431442"/>
        <bgColor rgb="FFDFF0D8"/>
      </patternFill>
    </fill>
    <fill>
      <patternFill patternType="solid">
        <fgColor theme="0"/>
        <bgColor rgb="FFF7F3DF"/>
      </patternFill>
    </fill>
    <fill>
      <patternFill patternType="solid">
        <fgColor theme="0" tint="-4.9989318521683403E-2"/>
        <bgColor rgb="FFDFF0D8"/>
      </patternFill>
    </fill>
    <fill>
      <patternFill patternType="solid">
        <fgColor theme="3" tint="0.79998168889431442"/>
        <bgColor rgb="FFD8ECF6"/>
      </patternFill>
    </fill>
  </fills>
  <borders count="33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/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/>
      <diagonal/>
    </border>
    <border>
      <left/>
      <right/>
      <top style="thin">
        <color rgb="FFCCCCCC"/>
      </top>
      <bottom style="thin">
        <color rgb="FFCCCCCC"/>
      </bottom>
      <diagonal/>
    </border>
    <border>
      <left/>
      <right/>
      <top style="thin">
        <color rgb="FFCCCCCC"/>
      </top>
      <bottom/>
      <diagonal/>
    </border>
    <border>
      <left style="thin">
        <color rgb="FFCCCCCC"/>
      </left>
      <right style="thin">
        <color theme="0" tint="-0.249977111117893"/>
      </right>
      <top style="thin">
        <color rgb="FFCCCCCC"/>
      </top>
      <bottom style="thin">
        <color rgb="FFCCCCCC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 style="thin">
        <color theme="0" tint="-0.249977111117893"/>
      </left>
      <right/>
      <top/>
      <bottom/>
      <diagonal/>
    </border>
    <border>
      <left style="thin">
        <color rgb="FFCCCCCC"/>
      </left>
      <right style="thin">
        <color theme="0" tint="-0.249977111117893"/>
      </right>
      <top style="thin">
        <color rgb="FFCCCCCC"/>
      </top>
      <bottom style="thick">
        <color auto="1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/>
      <right style="thin">
        <color rgb="FFCCCCCC"/>
      </right>
      <top/>
      <bottom/>
      <diagonal/>
    </border>
    <border>
      <left style="thin">
        <color rgb="FFCCCCCC"/>
      </left>
      <right/>
      <top/>
      <bottom/>
      <diagonal/>
    </border>
    <border>
      <left/>
      <right/>
      <top/>
      <bottom style="thin">
        <color rgb="FFCCCCCC"/>
      </bottom>
      <diagonal/>
    </border>
    <border>
      <left/>
      <right style="thin">
        <color theme="0" tint="-0.249977111117893"/>
      </right>
      <top/>
      <bottom/>
      <diagonal/>
    </border>
    <border>
      <left style="thin">
        <color theme="0" tint="-0.249977111117893"/>
      </left>
      <right style="thin">
        <color theme="0" tint="-0.249977111117893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</borders>
  <cellStyleXfs count="13">
    <xf numFmtId="0" fontId="0" fillId="0" borderId="0"/>
    <xf numFmtId="9" fontId="7" fillId="0" borderId="0" applyFont="0" applyFill="0" applyBorder="0" applyAlignment="0" applyProtection="0"/>
    <xf numFmtId="10" fontId="5" fillId="3" borderId="11">
      <alignment horizontal="right" vertical="top" wrapText="1"/>
    </xf>
    <xf numFmtId="4" fontId="5" fillId="3" borderId="6">
      <alignment horizontal="right" vertical="center" wrapText="1"/>
    </xf>
    <xf numFmtId="10" fontId="5" fillId="3" borderId="6">
      <alignment horizontal="right" vertical="top" wrapText="1"/>
    </xf>
    <xf numFmtId="0" fontId="7" fillId="0" borderId="0"/>
    <xf numFmtId="165" fontId="8" fillId="0" borderId="0"/>
    <xf numFmtId="0" fontId="2" fillId="0" borderId="0"/>
    <xf numFmtId="9" fontId="2" fillId="0" borderId="0" applyFont="0" applyFill="0" applyBorder="0" applyAlignment="0" applyProtection="0"/>
    <xf numFmtId="44" fontId="7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8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top"/>
    </xf>
    <xf numFmtId="0" fontId="10" fillId="3" borderId="0" xfId="0" applyFont="1" applyFill="1" applyBorder="1" applyAlignment="1">
      <alignment horizontal="center" vertical="center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center" vertical="center"/>
    </xf>
    <xf numFmtId="2" fontId="10" fillId="0" borderId="0" xfId="0" applyNumberFormat="1" applyFont="1" applyBorder="1" applyAlignment="1">
      <alignment vertical="center"/>
    </xf>
    <xf numFmtId="0" fontId="10" fillId="0" borderId="0" xfId="0" applyFont="1" applyBorder="1" applyAlignment="1">
      <alignment horizontal="right" vertical="center"/>
    </xf>
    <xf numFmtId="10" fontId="10" fillId="0" borderId="0" xfId="0" applyNumberFormat="1" applyFont="1" applyBorder="1" applyAlignment="1">
      <alignment horizontal="right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3" fillId="3" borderId="0" xfId="0" applyFont="1" applyFill="1" applyAlignment="1">
      <alignment vertical="center" wrapText="1"/>
    </xf>
    <xf numFmtId="4" fontId="0" fillId="0" borderId="0" xfId="0" applyNumberFormat="1" applyFill="1" applyBorder="1" applyAlignment="1">
      <alignment vertical="center"/>
    </xf>
    <xf numFmtId="0" fontId="4" fillId="4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0" fontId="4" fillId="2" borderId="3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0" fontId="4" fillId="2" borderId="0" xfId="0" applyFont="1" applyFill="1" applyBorder="1" applyAlignment="1">
      <alignment vertical="center" wrapText="1"/>
    </xf>
    <xf numFmtId="0" fontId="4" fillId="2" borderId="0" xfId="0" applyFont="1" applyFill="1" applyBorder="1" applyAlignment="1">
      <alignment horizontal="left" vertical="center" wrapText="1"/>
    </xf>
    <xf numFmtId="4" fontId="10" fillId="0" borderId="0" xfId="0" applyNumberFormat="1" applyFont="1" applyBorder="1" applyAlignment="1">
      <alignment horizontal="right" vertical="center"/>
    </xf>
    <xf numFmtId="4" fontId="10" fillId="0" borderId="0" xfId="0" applyNumberFormat="1" applyFont="1" applyBorder="1" applyAlignment="1">
      <alignment vertical="center"/>
    </xf>
    <xf numFmtId="49" fontId="10" fillId="0" borderId="0" xfId="0" applyNumberFormat="1" applyFont="1" applyBorder="1" applyAlignment="1">
      <alignment horizontal="center" vertical="center"/>
    </xf>
    <xf numFmtId="49" fontId="10" fillId="0" borderId="0" xfId="0" applyNumberFormat="1" applyFont="1" applyBorder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4" fontId="5" fillId="3" borderId="6" xfId="3" applyFont="1">
      <alignment horizontal="right" vertical="center" wrapText="1"/>
    </xf>
    <xf numFmtId="4" fontId="4" fillId="3" borderId="9" xfId="0" applyNumberFormat="1" applyFont="1" applyFill="1" applyBorder="1" applyAlignment="1">
      <alignment vertical="center"/>
    </xf>
    <xf numFmtId="10" fontId="4" fillId="3" borderId="10" xfId="1" applyNumberFormat="1" applyFont="1" applyFill="1" applyBorder="1" applyAlignment="1">
      <alignment vertical="center"/>
    </xf>
    <xf numFmtId="10" fontId="6" fillId="3" borderId="0" xfId="0" applyNumberFormat="1" applyFont="1" applyFill="1" applyAlignment="1">
      <alignment horizontal="left" vertical="top"/>
    </xf>
    <xf numFmtId="10" fontId="6" fillId="0" borderId="0" xfId="0" applyNumberFormat="1" applyFont="1" applyAlignment="1">
      <alignment horizontal="left" vertical="top"/>
    </xf>
    <xf numFmtId="4" fontId="4" fillId="3" borderId="7" xfId="0" applyNumberFormat="1" applyFont="1" applyFill="1" applyBorder="1" applyAlignment="1">
      <alignment horizontal="right" vertical="center"/>
    </xf>
    <xf numFmtId="10" fontId="6" fillId="3" borderId="7" xfId="1" applyNumberFormat="1" applyFont="1" applyFill="1" applyBorder="1" applyAlignment="1">
      <alignment horizontal="right" vertical="center"/>
    </xf>
    <xf numFmtId="0" fontId="4" fillId="3" borderId="8" xfId="0" applyFont="1" applyFill="1" applyBorder="1" applyAlignment="1">
      <alignment horizontal="center" vertical="center"/>
    </xf>
    <xf numFmtId="10" fontId="6" fillId="3" borderId="7" xfId="1" applyNumberFormat="1" applyFont="1" applyFill="1" applyBorder="1" applyAlignment="1">
      <alignment horizontal="right"/>
    </xf>
    <xf numFmtId="4" fontId="5" fillId="3" borderId="6" xfId="3" applyFont="1" applyAlignment="1">
      <alignment horizontal="right" vertical="center" wrapText="1"/>
    </xf>
    <xf numFmtId="0" fontId="0" fillId="3" borderId="0" xfId="0" applyFill="1" applyBorder="1" applyAlignment="1">
      <alignment vertical="center"/>
    </xf>
    <xf numFmtId="0" fontId="9" fillId="3" borderId="0" xfId="0" applyFont="1" applyFill="1" applyBorder="1" applyAlignment="1">
      <alignment horizontal="right" vertical="center"/>
    </xf>
    <xf numFmtId="166" fontId="4" fillId="2" borderId="1" xfId="0" applyNumberFormat="1" applyFont="1" applyFill="1" applyBorder="1" applyAlignment="1">
      <alignment horizontal="center" vertical="center" wrapText="1"/>
    </xf>
    <xf numFmtId="166" fontId="10" fillId="0" borderId="0" xfId="0" applyNumberFormat="1" applyFont="1" applyBorder="1" applyAlignment="1">
      <alignment vertical="center"/>
    </xf>
    <xf numFmtId="10" fontId="0" fillId="0" borderId="0" xfId="1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11"/>
    <xf numFmtId="0" fontId="16" fillId="0" borderId="0" xfId="11" applyFont="1" applyAlignment="1">
      <alignment vertical="top" wrapText="1"/>
    </xf>
    <xf numFmtId="0" fontId="17" fillId="7" borderId="19" xfId="11" applyFont="1" applyFill="1" applyBorder="1" applyAlignment="1">
      <alignment horizontal="left" vertical="center" wrapText="1"/>
    </xf>
    <xf numFmtId="0" fontId="18" fillId="7" borderId="19" xfId="11" applyFont="1" applyFill="1" applyBorder="1" applyAlignment="1">
      <alignment horizontal="left" vertical="center" wrapText="1"/>
    </xf>
    <xf numFmtId="0" fontId="15" fillId="8" borderId="21" xfId="11" applyFont="1" applyFill="1" applyBorder="1" applyAlignment="1">
      <alignment horizontal="center" vertical="center"/>
    </xf>
    <xf numFmtId="0" fontId="15" fillId="8" borderId="22" xfId="11" applyFont="1" applyFill="1" applyBorder="1" applyAlignment="1">
      <alignment horizontal="center" vertical="center"/>
    </xf>
    <xf numFmtId="0" fontId="15" fillId="8" borderId="23" xfId="11" applyFont="1" applyFill="1" applyBorder="1" applyAlignment="1">
      <alignment horizontal="center" vertical="center"/>
    </xf>
    <xf numFmtId="0" fontId="19" fillId="7" borderId="24" xfId="11" applyFont="1" applyFill="1" applyBorder="1" applyAlignment="1">
      <alignment horizontal="left" vertical="center"/>
    </xf>
    <xf numFmtId="10" fontId="19" fillId="7" borderId="25" xfId="12" applyNumberFormat="1" applyFont="1" applyFill="1" applyBorder="1" applyAlignment="1">
      <alignment horizontal="center" vertical="center"/>
    </xf>
    <xf numFmtId="10" fontId="19" fillId="0" borderId="26" xfId="12" applyNumberFormat="1" applyFont="1" applyFill="1" applyBorder="1" applyAlignment="1">
      <alignment horizontal="center" vertical="center"/>
    </xf>
    <xf numFmtId="10" fontId="19" fillId="8" borderId="26" xfId="12" applyNumberFormat="1" applyFont="1" applyFill="1" applyBorder="1" applyAlignment="1">
      <alignment horizontal="center" vertical="center"/>
    </xf>
    <xf numFmtId="0" fontId="17" fillId="7" borderId="27" xfId="11" applyFont="1" applyFill="1" applyBorder="1" applyAlignment="1">
      <alignment horizontal="center" vertical="center" wrapText="1"/>
    </xf>
    <xf numFmtId="0" fontId="19" fillId="7" borderId="28" xfId="11" applyFont="1" applyFill="1" applyBorder="1" applyAlignment="1">
      <alignment horizontal="center" vertical="center"/>
    </xf>
    <xf numFmtId="0" fontId="19" fillId="7" borderId="29" xfId="11" applyFont="1" applyFill="1" applyBorder="1" applyAlignment="1">
      <alignment horizontal="right" vertical="center"/>
    </xf>
    <xf numFmtId="10" fontId="15" fillId="8" borderId="32" xfId="12" applyNumberFormat="1" applyFont="1" applyFill="1" applyBorder="1" applyAlignment="1">
      <alignment horizontal="center" vertical="center"/>
    </xf>
    <xf numFmtId="0" fontId="16" fillId="0" borderId="0" xfId="11" applyFont="1" applyAlignment="1">
      <alignment vertical="center" wrapText="1"/>
    </xf>
    <xf numFmtId="0" fontId="1" fillId="0" borderId="0" xfId="11" applyAlignment="1">
      <alignment vertical="center"/>
    </xf>
    <xf numFmtId="0" fontId="15" fillId="7" borderId="0" xfId="11" applyFont="1" applyFill="1" applyAlignment="1">
      <alignment horizontal="left" vertical="center"/>
    </xf>
    <xf numFmtId="0" fontId="18" fillId="7" borderId="0" xfId="11" applyFont="1" applyFill="1" applyAlignment="1">
      <alignment horizontal="left" vertical="top"/>
    </xf>
    <xf numFmtId="168" fontId="0" fillId="0" borderId="0" xfId="1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0" fontId="3" fillId="2" borderId="0" xfId="0" applyFont="1" applyFill="1" applyBorder="1" applyAlignment="1">
      <alignment horizontal="left" vertical="center" wrapText="1"/>
    </xf>
    <xf numFmtId="0" fontId="8" fillId="2" borderId="0" xfId="0" applyFont="1" applyFill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vertical="top" wrapText="1"/>
    </xf>
    <xf numFmtId="0" fontId="3" fillId="2" borderId="0" xfId="0" applyFont="1" applyFill="1" applyBorder="1" applyAlignment="1">
      <alignment vertical="center"/>
    </xf>
    <xf numFmtId="0" fontId="6" fillId="2" borderId="0" xfId="0" applyFont="1" applyFill="1" applyBorder="1" applyAlignment="1">
      <alignment horizontal="center" vertical="top"/>
    </xf>
    <xf numFmtId="14" fontId="6" fillId="2" borderId="0" xfId="0" applyNumberFormat="1" applyFont="1" applyFill="1" applyAlignment="1">
      <alignment horizontal="left" vertical="top" wrapText="1"/>
    </xf>
    <xf numFmtId="14" fontId="6" fillId="3" borderId="0" xfId="0" applyNumberFormat="1" applyFont="1" applyFill="1" applyAlignment="1">
      <alignment horizontal="left" vertical="top" wrapText="1"/>
    </xf>
    <xf numFmtId="0" fontId="6" fillId="3" borderId="0" xfId="0" applyFont="1" applyFill="1" applyBorder="1" applyAlignment="1">
      <alignment horizontal="left" vertical="top"/>
    </xf>
    <xf numFmtId="0" fontId="4" fillId="2" borderId="0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vertical="center"/>
    </xf>
    <xf numFmtId="0" fontId="4" fillId="2" borderId="0" xfId="0" applyFont="1" applyFill="1" applyAlignment="1">
      <alignment horizontal="left" vertical="center" wrapText="1"/>
    </xf>
    <xf numFmtId="0" fontId="9" fillId="2" borderId="0" xfId="0" applyFont="1" applyFill="1" applyAlignment="1">
      <alignment horizontal="left" vertical="top"/>
    </xf>
    <xf numFmtId="0" fontId="21" fillId="5" borderId="1" xfId="0" applyFont="1" applyFill="1" applyBorder="1" applyAlignment="1">
      <alignment horizontal="center" vertical="center" wrapText="1"/>
    </xf>
    <xf numFmtId="0" fontId="21" fillId="5" borderId="2" xfId="0" applyFont="1" applyFill="1" applyBorder="1" applyAlignment="1">
      <alignment horizontal="left" vertical="center" wrapText="1"/>
    </xf>
    <xf numFmtId="0" fontId="21" fillId="5" borderId="4" xfId="0" applyFont="1" applyFill="1" applyBorder="1" applyAlignment="1">
      <alignment horizontal="left" vertical="center" wrapText="1"/>
    </xf>
    <xf numFmtId="44" fontId="21" fillId="5" borderId="1" xfId="9" applyFont="1" applyFill="1" applyBorder="1" applyAlignment="1">
      <alignment horizontal="right" vertical="center" wrapText="1"/>
    </xf>
    <xf numFmtId="0" fontId="9" fillId="3" borderId="0" xfId="0" applyFont="1" applyFill="1" applyAlignment="1">
      <alignment horizontal="right" vertical="center" wrapText="1"/>
    </xf>
    <xf numFmtId="0" fontId="8" fillId="3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4" fillId="3" borderId="0" xfId="0" applyFont="1" applyFill="1" applyAlignment="1">
      <alignment horizontal="left" vertical="center" wrapText="1"/>
    </xf>
    <xf numFmtId="0" fontId="6" fillId="3" borderId="0" xfId="0" applyFont="1" applyFill="1" applyAlignment="1">
      <alignment horizontal="left" vertical="top" wrapText="1"/>
    </xf>
    <xf numFmtId="0" fontId="0" fillId="3" borderId="0" xfId="0" applyFill="1" applyBorder="1" applyAlignment="1">
      <alignment horizontal="center" vertical="center"/>
    </xf>
    <xf numFmtId="0" fontId="3" fillId="3" borderId="0" xfId="0" applyFont="1" applyFill="1" applyBorder="1" applyAlignment="1">
      <alignment horizontal="left" vertical="center"/>
    </xf>
    <xf numFmtId="0" fontId="3" fillId="3" borderId="0" xfId="0" applyFont="1" applyFill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3" fillId="3" borderId="0" xfId="0" applyFont="1" applyFill="1" applyBorder="1" applyAlignment="1">
      <alignment horizontal="left" vertical="center" wrapText="1"/>
    </xf>
    <xf numFmtId="44" fontId="0" fillId="0" borderId="0" xfId="9" applyFont="1" applyFill="1" applyBorder="1" applyAlignment="1">
      <alignment horizontal="center" vertical="center"/>
    </xf>
    <xf numFmtId="10" fontId="0" fillId="0" borderId="0" xfId="1" applyNumberFormat="1" applyFont="1" applyFill="1" applyBorder="1" applyAlignment="1">
      <alignment vertical="center"/>
    </xf>
    <xf numFmtId="10" fontId="5" fillId="3" borderId="11" xfId="1" applyNumberFormat="1" applyFont="1" applyFill="1" applyBorder="1" applyAlignment="1">
      <alignment horizontal="right" vertical="top" wrapText="1"/>
    </xf>
    <xf numFmtId="10" fontId="5" fillId="3" borderId="11" xfId="2" applyNumberFormat="1" applyFont="1">
      <alignment horizontal="right" vertical="top" wrapText="1"/>
    </xf>
    <xf numFmtId="0" fontId="15" fillId="3" borderId="0" xfId="11" applyFont="1" applyFill="1" applyAlignment="1">
      <alignment horizontal="left" vertical="center"/>
    </xf>
    <xf numFmtId="0" fontId="13" fillId="3" borderId="0" xfId="11" applyFont="1" applyFill="1"/>
    <xf numFmtId="0" fontId="18" fillId="3" borderId="0" xfId="11" applyFont="1" applyFill="1" applyAlignment="1">
      <alignment horizontal="left" vertical="top"/>
    </xf>
    <xf numFmtId="167" fontId="8" fillId="3" borderId="7" xfId="0" applyNumberFormat="1" applyFont="1" applyFill="1" applyBorder="1" applyAlignment="1">
      <alignment horizontal="center" vertical="center"/>
    </xf>
    <xf numFmtId="4" fontId="8" fillId="3" borderId="7" xfId="0" applyNumberFormat="1" applyFont="1" applyFill="1" applyBorder="1" applyAlignment="1">
      <alignment horizontal="right" vertical="center"/>
    </xf>
    <xf numFmtId="167" fontId="8" fillId="3" borderId="8" xfId="0" applyNumberFormat="1" applyFont="1" applyFill="1" applyBorder="1" applyAlignment="1">
      <alignment horizontal="center" vertical="center"/>
    </xf>
    <xf numFmtId="10" fontId="9" fillId="3" borderId="7" xfId="1" applyNumberFormat="1" applyFont="1" applyFill="1" applyBorder="1" applyAlignment="1">
      <alignment horizontal="right" vertical="center"/>
    </xf>
    <xf numFmtId="0" fontId="9" fillId="3" borderId="8" xfId="0" applyFont="1" applyFill="1" applyBorder="1" applyAlignment="1">
      <alignment horizontal="center" vertical="center"/>
    </xf>
    <xf numFmtId="4" fontId="9" fillId="3" borderId="7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0" fontId="6" fillId="3" borderId="0" xfId="0" applyFont="1" applyFill="1" applyAlignment="1">
      <alignment horizontal="left" vertical="top" wrapText="1"/>
    </xf>
    <xf numFmtId="14" fontId="8" fillId="2" borderId="0" xfId="0" applyNumberFormat="1" applyFont="1" applyFill="1" applyBorder="1" applyAlignment="1">
      <alignment horizontal="left" vertical="top" wrapText="1"/>
    </xf>
    <xf numFmtId="0" fontId="6" fillId="4" borderId="0" xfId="0" applyFont="1" applyFill="1" applyAlignment="1">
      <alignment horizontal="right" vertical="top" wrapText="1"/>
    </xf>
    <xf numFmtId="4" fontId="6" fillId="4" borderId="0" xfId="0" applyNumberFormat="1" applyFont="1" applyFill="1" applyAlignment="1">
      <alignment horizontal="right" vertical="top" wrapText="1"/>
    </xf>
    <xf numFmtId="0" fontId="4" fillId="4" borderId="1" xfId="0" applyFont="1" applyFill="1" applyBorder="1" applyAlignment="1">
      <alignment horizontal="center" vertical="top" wrapText="1"/>
    </xf>
    <xf numFmtId="0" fontId="6" fillId="9" borderId="1" xfId="0" applyFont="1" applyFill="1" applyBorder="1" applyAlignment="1">
      <alignment horizontal="right" vertical="top" wrapText="1"/>
    </xf>
    <xf numFmtId="0" fontId="6" fillId="9" borderId="1" xfId="0" applyFont="1" applyFill="1" applyBorder="1" applyAlignment="1">
      <alignment horizontal="left" vertical="top" wrapText="1"/>
    </xf>
    <xf numFmtId="0" fontId="6" fillId="9" borderId="1" xfId="0" applyFont="1" applyFill="1" applyBorder="1" applyAlignment="1">
      <alignment horizontal="center" vertical="top" wrapText="1"/>
    </xf>
    <xf numFmtId="169" fontId="6" fillId="9" borderId="1" xfId="0" applyNumberFormat="1" applyFont="1" applyFill="1" applyBorder="1" applyAlignment="1">
      <alignment horizontal="right" vertical="top" wrapText="1"/>
    </xf>
    <xf numFmtId="4" fontId="6" fillId="9" borderId="1" xfId="0" applyNumberFormat="1" applyFont="1" applyFill="1" applyBorder="1" applyAlignment="1">
      <alignment horizontal="right" vertical="top" wrapText="1"/>
    </xf>
    <xf numFmtId="166" fontId="6" fillId="9" borderId="1" xfId="0" applyNumberFormat="1" applyFont="1" applyFill="1" applyBorder="1" applyAlignment="1">
      <alignment horizontal="right" vertical="top" wrapText="1"/>
    </xf>
    <xf numFmtId="0" fontId="6" fillId="10" borderId="1" xfId="0" applyFont="1" applyFill="1" applyBorder="1" applyAlignment="1">
      <alignment horizontal="right" vertical="top" wrapText="1"/>
    </xf>
    <xf numFmtId="0" fontId="6" fillId="10" borderId="1" xfId="0" applyFont="1" applyFill="1" applyBorder="1" applyAlignment="1">
      <alignment horizontal="left" vertical="top" wrapText="1"/>
    </xf>
    <xf numFmtId="0" fontId="6" fillId="10" borderId="1" xfId="0" applyFont="1" applyFill="1" applyBorder="1" applyAlignment="1">
      <alignment horizontal="center" vertical="top" wrapText="1"/>
    </xf>
    <xf numFmtId="169" fontId="6" fillId="10" borderId="1" xfId="0" applyNumberFormat="1" applyFont="1" applyFill="1" applyBorder="1" applyAlignment="1">
      <alignment horizontal="right" vertical="top" wrapText="1"/>
    </xf>
    <xf numFmtId="4" fontId="6" fillId="10" borderId="1" xfId="0" applyNumberFormat="1" applyFont="1" applyFill="1" applyBorder="1" applyAlignment="1">
      <alignment horizontal="right" vertical="top" wrapText="1"/>
    </xf>
    <xf numFmtId="0" fontId="5" fillId="11" borderId="1" xfId="0" applyFont="1" applyFill="1" applyBorder="1" applyAlignment="1">
      <alignment horizontal="right" vertical="top" wrapText="1"/>
    </xf>
    <xf numFmtId="0" fontId="5" fillId="11" borderId="1" xfId="0" applyFont="1" applyFill="1" applyBorder="1" applyAlignment="1">
      <alignment horizontal="left" vertical="top" wrapText="1"/>
    </xf>
    <xf numFmtId="0" fontId="5" fillId="11" borderId="1" xfId="0" applyFont="1" applyFill="1" applyBorder="1" applyAlignment="1">
      <alignment horizontal="center" vertical="top" wrapText="1"/>
    </xf>
    <xf numFmtId="169" fontId="5" fillId="11" borderId="1" xfId="0" applyNumberFormat="1" applyFont="1" applyFill="1" applyBorder="1" applyAlignment="1">
      <alignment horizontal="right" vertical="top" wrapText="1"/>
    </xf>
    <xf numFmtId="4" fontId="5" fillId="11" borderId="1" xfId="0" applyNumberFormat="1" applyFont="1" applyFill="1" applyBorder="1" applyAlignment="1">
      <alignment horizontal="right" vertical="top" wrapText="1"/>
    </xf>
    <xf numFmtId="0" fontId="5" fillId="12" borderId="1" xfId="0" applyFont="1" applyFill="1" applyBorder="1" applyAlignment="1">
      <alignment horizontal="left" vertical="top" wrapText="1"/>
    </xf>
    <xf numFmtId="0" fontId="5" fillId="12" borderId="1" xfId="0" applyFont="1" applyFill="1" applyBorder="1" applyAlignment="1">
      <alignment horizontal="center" vertical="top" wrapText="1"/>
    </xf>
    <xf numFmtId="4" fontId="5" fillId="12" borderId="1" xfId="0" applyNumberFormat="1" applyFont="1" applyFill="1" applyBorder="1" applyAlignment="1">
      <alignment horizontal="right" vertical="top" wrapText="1"/>
    </xf>
    <xf numFmtId="170" fontId="5" fillId="12" borderId="1" xfId="0" applyNumberFormat="1" applyFont="1" applyFill="1" applyBorder="1" applyAlignment="1">
      <alignment horizontal="right" vertical="top" wrapText="1"/>
    </xf>
    <xf numFmtId="166" fontId="5" fillId="12" borderId="1" xfId="0" applyNumberFormat="1" applyFont="1" applyFill="1" applyBorder="1" applyAlignment="1">
      <alignment horizontal="right" vertical="top" wrapText="1"/>
    </xf>
    <xf numFmtId="0" fontId="5" fillId="13" borderId="1" xfId="0" applyFont="1" applyFill="1" applyBorder="1" applyAlignment="1">
      <alignment horizontal="left" vertical="top" wrapText="1"/>
    </xf>
    <xf numFmtId="0" fontId="5" fillId="13" borderId="1" xfId="0" applyFont="1" applyFill="1" applyBorder="1" applyAlignment="1">
      <alignment horizontal="center" vertical="top" wrapText="1"/>
    </xf>
    <xf numFmtId="4" fontId="5" fillId="13" borderId="1" xfId="0" applyNumberFormat="1" applyFont="1" applyFill="1" applyBorder="1" applyAlignment="1">
      <alignment horizontal="right" vertical="top" wrapText="1"/>
    </xf>
    <xf numFmtId="170" fontId="5" fillId="13" borderId="1" xfId="0" applyNumberFormat="1" applyFont="1" applyFill="1" applyBorder="1" applyAlignment="1">
      <alignment horizontal="right" vertical="top" wrapText="1"/>
    </xf>
    <xf numFmtId="0" fontId="11" fillId="14" borderId="1" xfId="0" applyFont="1" applyFill="1" applyBorder="1" applyAlignment="1">
      <alignment horizontal="left" vertical="top" wrapText="1"/>
    </xf>
    <xf numFmtId="4" fontId="11" fillId="14" borderId="1" xfId="0" applyNumberFormat="1" applyFont="1" applyFill="1" applyBorder="1" applyAlignment="1">
      <alignment horizontal="right" vertical="top" wrapText="1"/>
    </xf>
    <xf numFmtId="4" fontId="11" fillId="14" borderId="1" xfId="0" applyNumberFormat="1" applyFont="1" applyFill="1" applyBorder="1" applyAlignment="1">
      <alignment horizontal="left" vertical="top" wrapText="1"/>
    </xf>
    <xf numFmtId="170" fontId="11" fillId="14" borderId="1" xfId="0" applyNumberFormat="1" applyFont="1" applyFill="1" applyBorder="1" applyAlignment="1">
      <alignment horizontal="right" vertical="top" wrapText="1"/>
    </xf>
    <xf numFmtId="171" fontId="5" fillId="12" borderId="1" xfId="0" applyNumberFormat="1" applyFont="1" applyFill="1" applyBorder="1" applyAlignment="1">
      <alignment horizontal="right" vertical="top" wrapText="1"/>
    </xf>
    <xf numFmtId="0" fontId="4" fillId="3" borderId="0" xfId="0" applyFont="1" applyFill="1" applyAlignment="1">
      <alignment horizontal="right" vertical="center" wrapText="1"/>
    </xf>
    <xf numFmtId="0" fontId="6" fillId="3" borderId="0" xfId="0" applyFont="1" applyFill="1" applyAlignment="1">
      <alignment horizontal="left" vertical="center" wrapText="1"/>
    </xf>
    <xf numFmtId="44" fontId="4" fillId="3" borderId="5" xfId="9" applyFont="1" applyFill="1" applyBorder="1" applyAlignment="1">
      <alignment horizontal="right" vertical="center" wrapText="1"/>
    </xf>
    <xf numFmtId="0" fontId="9" fillId="3" borderId="0" xfId="0" applyFont="1" applyFill="1" applyAlignment="1">
      <alignment vertical="center" wrapText="1"/>
    </xf>
    <xf numFmtId="0" fontId="10" fillId="3" borderId="0" xfId="0" applyFont="1" applyFill="1" applyBorder="1" applyAlignment="1">
      <alignment horizontal="right" vertical="center"/>
    </xf>
    <xf numFmtId="0" fontId="10" fillId="3" borderId="16" xfId="0" applyFont="1" applyFill="1" applyBorder="1" applyAlignment="1">
      <alignment horizontal="right" vertical="center"/>
    </xf>
    <xf numFmtId="4" fontId="0" fillId="3" borderId="0" xfId="0" applyNumberForma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0" fontId="9" fillId="3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top" wrapText="1"/>
    </xf>
    <xf numFmtId="0" fontId="22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left" vertical="top" wrapText="1"/>
    </xf>
    <xf numFmtId="14" fontId="8" fillId="2" borderId="0" xfId="0" applyNumberFormat="1" applyFont="1" applyFill="1" applyAlignment="1">
      <alignment horizontal="left" vertical="top"/>
    </xf>
    <xf numFmtId="0" fontId="8" fillId="3" borderId="13" xfId="0" applyFont="1" applyFill="1" applyBorder="1" applyAlignment="1">
      <alignment horizontal="center" vertical="top" wrapText="1"/>
    </xf>
    <xf numFmtId="0" fontId="8" fillId="3" borderId="14" xfId="0" applyFont="1" applyFill="1" applyBorder="1" applyAlignment="1">
      <alignment horizontal="center" vertical="top" wrapText="1"/>
    </xf>
    <xf numFmtId="0" fontId="3" fillId="2" borderId="15" xfId="0" applyFont="1" applyFill="1" applyBorder="1" applyAlignment="1">
      <alignment horizontal="center" vertical="center"/>
    </xf>
    <xf numFmtId="0" fontId="4" fillId="3" borderId="0" xfId="0" applyFont="1" applyFill="1" applyAlignment="1">
      <alignment horizontal="left" vertical="center" wrapText="1"/>
    </xf>
    <xf numFmtId="0" fontId="6" fillId="3" borderId="0" xfId="0" applyFont="1" applyFill="1" applyAlignment="1">
      <alignment horizontal="left" vertical="top" wrapText="1"/>
    </xf>
    <xf numFmtId="0" fontId="11" fillId="3" borderId="1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horizontal="left" vertical="center" wrapText="1"/>
    </xf>
    <xf numFmtId="44" fontId="11" fillId="3" borderId="1" xfId="9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right" vertical="center"/>
    </xf>
    <xf numFmtId="0" fontId="3" fillId="3" borderId="16" xfId="0" applyFont="1" applyFill="1" applyBorder="1" applyAlignment="1">
      <alignment horizontal="right" vertical="center"/>
    </xf>
    <xf numFmtId="164" fontId="4" fillId="3" borderId="17" xfId="0" applyNumberFormat="1" applyFont="1" applyFill="1" applyBorder="1" applyAlignment="1">
      <alignment horizontal="center" vertical="center"/>
    </xf>
    <xf numFmtId="164" fontId="4" fillId="3" borderId="12" xfId="0" applyNumberFormat="1" applyFont="1" applyFill="1" applyBorder="1" applyAlignment="1">
      <alignment horizontal="center" vertical="center"/>
    </xf>
    <xf numFmtId="0" fontId="10" fillId="3" borderId="0" xfId="0" applyFont="1" applyFill="1" applyBorder="1" applyAlignment="1">
      <alignment horizontal="right" vertical="center"/>
    </xf>
    <xf numFmtId="0" fontId="10" fillId="3" borderId="16" xfId="0" applyFont="1" applyFill="1" applyBorder="1" applyAlignment="1">
      <alignment horizontal="right" vertical="center"/>
    </xf>
    <xf numFmtId="0" fontId="15" fillId="8" borderId="30" xfId="11" applyFont="1" applyFill="1" applyBorder="1" applyAlignment="1">
      <alignment horizontal="right" vertical="center"/>
    </xf>
    <xf numFmtId="0" fontId="15" fillId="8" borderId="31" xfId="11" applyFont="1" applyFill="1" applyBorder="1" applyAlignment="1">
      <alignment horizontal="right" vertical="center"/>
    </xf>
    <xf numFmtId="0" fontId="18" fillId="7" borderId="0" xfId="11" applyFont="1" applyFill="1" applyAlignment="1">
      <alignment horizontal="left" vertical="top" wrapText="1"/>
    </xf>
    <xf numFmtId="0" fontId="14" fillId="0" borderId="0" xfId="11" applyFont="1" applyAlignment="1">
      <alignment horizontal="center" vertical="center" wrapText="1"/>
    </xf>
    <xf numFmtId="0" fontId="15" fillId="6" borderId="18" xfId="11" applyFont="1" applyFill="1" applyBorder="1" applyAlignment="1">
      <alignment horizontal="center" vertical="center"/>
    </xf>
    <xf numFmtId="0" fontId="17" fillId="7" borderId="19" xfId="11" applyFont="1" applyFill="1" applyBorder="1" applyAlignment="1">
      <alignment horizontal="left" vertical="center" wrapText="1"/>
    </xf>
    <xf numFmtId="0" fontId="18" fillId="7" borderId="20" xfId="11" applyFont="1" applyFill="1" applyBorder="1" applyAlignment="1">
      <alignment horizontal="left" vertical="top" wrapText="1"/>
    </xf>
    <xf numFmtId="0" fontId="8" fillId="0" borderId="20" xfId="11" applyFont="1" applyBorder="1" applyAlignment="1">
      <alignment horizontal="left" vertical="top" wrapText="1"/>
    </xf>
    <xf numFmtId="0" fontId="17" fillId="8" borderId="27" xfId="11" applyFont="1" applyFill="1" applyBorder="1" applyAlignment="1">
      <alignment horizontal="left" vertical="center" wrapText="1"/>
    </xf>
    <xf numFmtId="0" fontId="17" fillId="8" borderId="28" xfId="11" applyFont="1" applyFill="1" applyBorder="1" applyAlignment="1">
      <alignment horizontal="left" vertical="center" wrapText="1"/>
    </xf>
    <xf numFmtId="0" fontId="17" fillId="8" borderId="29" xfId="11" applyFont="1" applyFill="1" applyBorder="1" applyAlignment="1">
      <alignment horizontal="left" vertical="center" wrapText="1"/>
    </xf>
    <xf numFmtId="0" fontId="18" fillId="3" borderId="0" xfId="11" applyFont="1" applyFill="1" applyAlignment="1">
      <alignment horizontal="left" vertical="top" wrapText="1"/>
    </xf>
  </cellXfs>
  <cellStyles count="13">
    <cellStyle name="% CRONOGRAMA" xfId="2" xr:uid="{00000000-0005-0000-0000-000000000000}"/>
    <cellStyle name="%0 CRONOGRAMA" xfId="4" xr:uid="{00000000-0005-0000-0000-000001000000}"/>
    <cellStyle name="Moeda" xfId="9" builtinId="4"/>
    <cellStyle name="Normal" xfId="0" builtinId="0"/>
    <cellStyle name="Normal 2" xfId="6" xr:uid="{00000000-0005-0000-0000-000004000000}"/>
    <cellStyle name="Normal 2 237" xfId="5" xr:uid="{00000000-0005-0000-0000-000005000000}"/>
    <cellStyle name="Normal 3" xfId="7" xr:uid="{00000000-0005-0000-0000-000006000000}"/>
    <cellStyle name="Normal 4" xfId="11" xr:uid="{00000000-0005-0000-0000-000007000000}"/>
    <cellStyle name="Porcentagem" xfId="1" builtinId="5"/>
    <cellStyle name="Porcentagem 2" xfId="8" xr:uid="{00000000-0005-0000-0000-000009000000}"/>
    <cellStyle name="Porcentagem 2 10" xfId="10" xr:uid="{00000000-0005-0000-0000-00000A000000}"/>
    <cellStyle name="Porcentagem 3" xfId="12" xr:uid="{00000000-0005-0000-0000-00000B000000}"/>
    <cellStyle name="R$ CRONOGRAMA" xfId="3" xr:uid="{00000000-0005-0000-0000-00000C000000}"/>
  </cellStyles>
  <dxfs count="1">
    <dxf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</dxfs>
  <tableStyles count="0" defaultTableStyle="TableStyleMedium9" defaultPivotStyle="PivotStyleLight16"/>
  <colors>
    <mruColors>
      <color rgb="FFCC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76200</xdr:rowOff>
    </xdr:from>
    <xdr:to>
      <xdr:col>1</xdr:col>
      <xdr:colOff>70766</xdr:colOff>
      <xdr:row>0</xdr:row>
      <xdr:rowOff>651791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76200"/>
          <a:ext cx="575591" cy="57559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76200</xdr:rowOff>
    </xdr:from>
    <xdr:to>
      <xdr:col>0</xdr:col>
      <xdr:colOff>575591</xdr:colOff>
      <xdr:row>0</xdr:row>
      <xdr:rowOff>651791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76200"/>
          <a:ext cx="575591" cy="57559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76200</xdr:rowOff>
    </xdr:from>
    <xdr:to>
      <xdr:col>1</xdr:col>
      <xdr:colOff>70766</xdr:colOff>
      <xdr:row>0</xdr:row>
      <xdr:rowOff>651791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76200"/>
          <a:ext cx="575591" cy="57559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76200</xdr:rowOff>
    </xdr:from>
    <xdr:to>
      <xdr:col>1</xdr:col>
      <xdr:colOff>70766</xdr:colOff>
      <xdr:row>0</xdr:row>
      <xdr:rowOff>651791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76200"/>
          <a:ext cx="575591" cy="57559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76200</xdr:rowOff>
    </xdr:from>
    <xdr:to>
      <xdr:col>0</xdr:col>
      <xdr:colOff>575591</xdr:colOff>
      <xdr:row>0</xdr:row>
      <xdr:rowOff>651791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76200"/>
          <a:ext cx="575591" cy="575591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17</xdr:row>
      <xdr:rowOff>2838</xdr:rowOff>
    </xdr:from>
    <xdr:ext cx="6448425" cy="53931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CaixaDeTexto 2">
              <a:extLst>
                <a:ext uri="{FF2B5EF4-FFF2-40B4-BE49-F238E27FC236}">
                  <a16:creationId xmlns:a16="http://schemas.microsoft.com/office/drawing/2014/main" id="{00000000-0008-0000-0400-000003000000}"/>
                </a:ext>
              </a:extLst>
            </xdr:cNvPr>
            <xdr:cNvSpPr txBox="1"/>
          </xdr:nvSpPr>
          <xdr:spPr>
            <a:xfrm>
              <a:off x="0" y="4641513"/>
              <a:ext cx="6448425" cy="53931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ctr"/>
              <a:r>
                <a:rPr lang="pt-BR" sz="2200" b="0" i="1" u="none">
                  <a:latin typeface="Cambria Math" panose="02040503050406030204" pitchFamily="18" charset="0"/>
                  <a:ea typeface="Cambria Math" panose="02040503050406030204" pitchFamily="18" charset="0"/>
                  <a:cs typeface="Arial" panose="020B0604020202020204" pitchFamily="34" charset="0"/>
                </a:rPr>
                <a:t>BDI = </a:t>
              </a:r>
              <a14:m>
                <m:oMath xmlns:m="http://schemas.openxmlformats.org/officeDocument/2006/math">
                  <m:f>
                    <m:fPr>
                      <m:ctrlPr>
                        <a:rPr lang="pt-BR" sz="2200" b="0" i="1" u="none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</m:ctrlPr>
                    </m:fPr>
                    <m:num>
                      <m:d>
                        <m:dPr>
                          <m:ctrlPr>
                            <a:rPr lang="pt-BR" sz="2200" b="0" i="1" u="none">
                              <a:latin typeface="Cambria Math" panose="02040503050406030204" pitchFamily="18" charset="0"/>
                              <a:ea typeface="Cambria Math" panose="02040503050406030204" pitchFamily="18" charset="0"/>
                            </a:rPr>
                          </m:ctrlPr>
                        </m:dPr>
                        <m:e>
                          <m:r>
                            <a:rPr lang="pt-BR" sz="2200" b="0" i="1" u="none">
                              <a:latin typeface="Cambria Math" panose="02040503050406030204" pitchFamily="18" charset="0"/>
                              <a:ea typeface="Cambria Math" panose="02040503050406030204" pitchFamily="18" charset="0"/>
                            </a:rPr>
                            <m:t>1+</m:t>
                          </m:r>
                          <m:r>
                            <a:rPr lang="pt-BR" sz="2200" b="0" i="1" u="none">
                              <a:latin typeface="Cambria Math" panose="02040503050406030204" pitchFamily="18" charset="0"/>
                              <a:ea typeface="Cambria Math" panose="02040503050406030204" pitchFamily="18" charset="0"/>
                            </a:rPr>
                            <m:t>𝐴𝐶</m:t>
                          </m:r>
                          <m:r>
                            <a:rPr lang="pt-BR" sz="2200" b="0" i="1" u="none">
                              <a:latin typeface="Cambria Math" panose="02040503050406030204" pitchFamily="18" charset="0"/>
                              <a:ea typeface="Cambria Math" panose="02040503050406030204" pitchFamily="18" charset="0"/>
                            </a:rPr>
                            <m:t>+</m:t>
                          </m:r>
                          <m:r>
                            <a:rPr lang="pt-BR" sz="2200" b="0" i="1" u="none">
                              <a:latin typeface="Cambria Math" panose="02040503050406030204" pitchFamily="18" charset="0"/>
                              <a:ea typeface="Cambria Math" panose="02040503050406030204" pitchFamily="18" charset="0"/>
                            </a:rPr>
                            <m:t>𝑆</m:t>
                          </m:r>
                          <m:r>
                            <a:rPr lang="pt-BR" sz="2200" b="0" i="1" u="none">
                              <a:latin typeface="Cambria Math" panose="02040503050406030204" pitchFamily="18" charset="0"/>
                              <a:ea typeface="Cambria Math" panose="02040503050406030204" pitchFamily="18" charset="0"/>
                            </a:rPr>
                            <m:t>+</m:t>
                          </m:r>
                          <m:r>
                            <a:rPr lang="pt-BR" sz="2200" b="0" i="1" u="none">
                              <a:latin typeface="Cambria Math" panose="02040503050406030204" pitchFamily="18" charset="0"/>
                              <a:ea typeface="Cambria Math" panose="02040503050406030204" pitchFamily="18" charset="0"/>
                            </a:rPr>
                            <m:t>𝐺</m:t>
                          </m:r>
                          <m:r>
                            <a:rPr lang="pt-BR" sz="2200" b="0" i="1" u="none">
                              <a:latin typeface="Cambria Math" panose="02040503050406030204" pitchFamily="18" charset="0"/>
                              <a:ea typeface="Cambria Math" panose="02040503050406030204" pitchFamily="18" charset="0"/>
                            </a:rPr>
                            <m:t>+</m:t>
                          </m:r>
                          <m:r>
                            <a:rPr lang="pt-BR" sz="2200" b="0" i="1" u="none">
                              <a:latin typeface="Cambria Math" panose="02040503050406030204" pitchFamily="18" charset="0"/>
                              <a:ea typeface="Cambria Math" panose="02040503050406030204" pitchFamily="18" charset="0"/>
                            </a:rPr>
                            <m:t>𝑅</m:t>
                          </m:r>
                        </m:e>
                      </m:d>
                      <m:r>
                        <a:rPr lang="pt-BR" sz="2200" b="0" i="1" u="none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∗</m:t>
                      </m:r>
                      <m:d>
                        <m:dPr>
                          <m:ctrlPr>
                            <a:rPr lang="pt-BR" sz="2200" b="0" i="1" u="none">
                              <a:latin typeface="Cambria Math" panose="02040503050406030204" pitchFamily="18" charset="0"/>
                              <a:ea typeface="Cambria Math" panose="02040503050406030204" pitchFamily="18" charset="0"/>
                            </a:rPr>
                          </m:ctrlPr>
                        </m:dPr>
                        <m:e>
                          <m:r>
                            <a:rPr lang="pt-BR" sz="2200" b="0" i="1" u="none">
                              <a:latin typeface="Cambria Math" panose="02040503050406030204" pitchFamily="18" charset="0"/>
                              <a:ea typeface="Cambria Math" panose="02040503050406030204" pitchFamily="18" charset="0"/>
                            </a:rPr>
                            <m:t>1+</m:t>
                          </m:r>
                          <m:r>
                            <a:rPr lang="pt-BR" sz="2200" b="0" i="1" u="none">
                              <a:latin typeface="Cambria Math" panose="02040503050406030204" pitchFamily="18" charset="0"/>
                              <a:ea typeface="Cambria Math" panose="02040503050406030204" pitchFamily="18" charset="0"/>
                            </a:rPr>
                            <m:t>𝐷𝐹</m:t>
                          </m:r>
                        </m:e>
                      </m:d>
                      <m:r>
                        <a:rPr lang="pt-BR" sz="2200" b="0" i="1" u="none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∗(1+</m:t>
                      </m:r>
                      <m:r>
                        <a:rPr lang="pt-BR" sz="2200" b="0" i="1" u="none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𝐿</m:t>
                      </m:r>
                      <m:r>
                        <a:rPr lang="pt-BR" sz="2200" b="0" i="1" u="none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)</m:t>
                      </m:r>
                    </m:num>
                    <m:den>
                      <m:d>
                        <m:dPr>
                          <m:ctrlPr>
                            <a:rPr lang="pt-BR" sz="2200" b="0" i="1" u="none">
                              <a:latin typeface="Cambria Math" panose="02040503050406030204" pitchFamily="18" charset="0"/>
                              <a:ea typeface="Cambria Math" panose="02040503050406030204" pitchFamily="18" charset="0"/>
                            </a:rPr>
                          </m:ctrlPr>
                        </m:dPr>
                        <m:e>
                          <m:r>
                            <a:rPr lang="pt-BR" sz="2200" b="0" i="1" u="none">
                              <a:latin typeface="Cambria Math" panose="02040503050406030204" pitchFamily="18" charset="0"/>
                              <a:ea typeface="Cambria Math" panose="02040503050406030204" pitchFamily="18" charset="0"/>
                            </a:rPr>
                            <m:t>1−</m:t>
                          </m:r>
                          <m:r>
                            <a:rPr lang="pt-BR" sz="2200" b="0" i="1" u="none">
                              <a:latin typeface="Cambria Math" panose="02040503050406030204" pitchFamily="18" charset="0"/>
                              <a:ea typeface="Cambria Math" panose="02040503050406030204" pitchFamily="18" charset="0"/>
                            </a:rPr>
                            <m:t>𝐼</m:t>
                          </m:r>
                        </m:e>
                      </m:d>
                    </m:den>
                  </m:f>
                  <m:r>
                    <a:rPr lang="pt-BR" sz="2200" b="0" i="1" u="none">
                      <a:latin typeface="Cambria Math" panose="02040503050406030204" pitchFamily="18" charset="0"/>
                      <a:ea typeface="Cambria Math" panose="02040503050406030204" pitchFamily="18" charset="0"/>
                    </a:rPr>
                    <m:t>−1</m:t>
                  </m:r>
                </m:oMath>
              </a14:m>
              <a:endParaRPr lang="pt-BR" sz="2200" b="0" i="1" u="none">
                <a:latin typeface="Cambria Math" panose="02040503050406030204" pitchFamily="18" charset="0"/>
                <a:ea typeface="Cambria Math" panose="02040503050406030204" pitchFamily="18" charset="0"/>
                <a:cs typeface="Arial" panose="020B0604020202020204" pitchFamily="34" charset="0"/>
              </a:endParaRPr>
            </a:p>
          </xdr:txBody>
        </xdr:sp>
      </mc:Choice>
      <mc:Fallback xmlns="">
        <xdr:sp macro="" textlink="">
          <xdr:nvSpPr>
            <xdr:cNvPr id="3" name="CaixaDeTexto 2"/>
            <xdr:cNvSpPr txBox="1"/>
          </xdr:nvSpPr>
          <xdr:spPr>
            <a:xfrm>
              <a:off x="0" y="4641513"/>
              <a:ext cx="6448425" cy="53931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ctr"/>
              <a:r>
                <a:rPr lang="pt-BR" sz="2200" b="0" i="1" u="none">
                  <a:latin typeface="Cambria Math" panose="02040503050406030204" pitchFamily="18" charset="0"/>
                  <a:ea typeface="Cambria Math" panose="02040503050406030204" pitchFamily="18" charset="0"/>
                  <a:cs typeface="Arial" panose="020B0604020202020204" pitchFamily="34" charset="0"/>
                </a:rPr>
                <a:t>BDI = </a:t>
              </a:r>
              <a:r>
                <a:rPr lang="pt-BR" sz="2200" b="0" i="0" u="none">
                  <a:latin typeface="Cambria Math" panose="02040503050406030204" pitchFamily="18" charset="0"/>
                  <a:ea typeface="Cambria Math" panose="02040503050406030204" pitchFamily="18" charset="0"/>
                </a:rPr>
                <a:t>((1+𝐴𝐶+𝑆+𝐺+𝑅)∗(1+𝐷𝐹)∗(1+𝐿))/((1−𝐼) )−1</a:t>
              </a:r>
              <a:endParaRPr lang="pt-BR" sz="2200" b="0" i="1" u="none">
                <a:latin typeface="Cambria Math" panose="02040503050406030204" pitchFamily="18" charset="0"/>
                <a:ea typeface="Cambria Math" panose="02040503050406030204" pitchFamily="18" charset="0"/>
                <a:cs typeface="Arial" panose="020B0604020202020204" pitchFamily="34" charset="0"/>
              </a:endParaRPr>
            </a:p>
          </xdr:txBody>
        </xdr:sp>
      </mc:Fallback>
    </mc:AlternateContent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76200</xdr:rowOff>
    </xdr:from>
    <xdr:to>
      <xdr:col>0</xdr:col>
      <xdr:colOff>575591</xdr:colOff>
      <xdr:row>0</xdr:row>
      <xdr:rowOff>651791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76200"/>
          <a:ext cx="575591" cy="575591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17</xdr:row>
      <xdr:rowOff>2838</xdr:rowOff>
    </xdr:from>
    <xdr:ext cx="6448425" cy="53931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CaixaDeTexto 2">
              <a:extLst>
                <a:ext uri="{FF2B5EF4-FFF2-40B4-BE49-F238E27FC236}">
                  <a16:creationId xmlns:a16="http://schemas.microsoft.com/office/drawing/2014/main" id="{00000000-0008-0000-0500-000003000000}"/>
                </a:ext>
              </a:extLst>
            </xdr:cNvPr>
            <xdr:cNvSpPr txBox="1"/>
          </xdr:nvSpPr>
          <xdr:spPr>
            <a:xfrm>
              <a:off x="0" y="4641513"/>
              <a:ext cx="6448425" cy="53931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ctr"/>
              <a:r>
                <a:rPr lang="pt-BR" sz="2200" b="0" i="1" u="none">
                  <a:latin typeface="Cambria Math" panose="02040503050406030204" pitchFamily="18" charset="0"/>
                  <a:ea typeface="Cambria Math" panose="02040503050406030204" pitchFamily="18" charset="0"/>
                  <a:cs typeface="Arial" panose="020B0604020202020204" pitchFamily="34" charset="0"/>
                </a:rPr>
                <a:t>BDI = </a:t>
              </a:r>
              <a14:m>
                <m:oMath xmlns:m="http://schemas.openxmlformats.org/officeDocument/2006/math">
                  <m:f>
                    <m:fPr>
                      <m:ctrlPr>
                        <a:rPr lang="pt-BR" sz="2200" b="0" i="1" u="none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</m:ctrlPr>
                    </m:fPr>
                    <m:num>
                      <m:d>
                        <m:dPr>
                          <m:ctrlPr>
                            <a:rPr lang="pt-BR" sz="2200" b="0" i="1" u="none">
                              <a:latin typeface="Cambria Math" panose="02040503050406030204" pitchFamily="18" charset="0"/>
                              <a:ea typeface="Cambria Math" panose="02040503050406030204" pitchFamily="18" charset="0"/>
                            </a:rPr>
                          </m:ctrlPr>
                        </m:dPr>
                        <m:e>
                          <m:r>
                            <a:rPr lang="pt-BR" sz="2200" b="0" i="1" u="none">
                              <a:latin typeface="Cambria Math" panose="02040503050406030204" pitchFamily="18" charset="0"/>
                              <a:ea typeface="Cambria Math" panose="02040503050406030204" pitchFamily="18" charset="0"/>
                            </a:rPr>
                            <m:t>1+</m:t>
                          </m:r>
                          <m:r>
                            <a:rPr lang="pt-BR" sz="2200" b="0" i="1" u="none">
                              <a:latin typeface="Cambria Math" panose="02040503050406030204" pitchFamily="18" charset="0"/>
                              <a:ea typeface="Cambria Math" panose="02040503050406030204" pitchFamily="18" charset="0"/>
                            </a:rPr>
                            <m:t>𝐴𝐶</m:t>
                          </m:r>
                          <m:r>
                            <a:rPr lang="pt-BR" sz="2200" b="0" i="1" u="none">
                              <a:latin typeface="Cambria Math" panose="02040503050406030204" pitchFamily="18" charset="0"/>
                              <a:ea typeface="Cambria Math" panose="02040503050406030204" pitchFamily="18" charset="0"/>
                            </a:rPr>
                            <m:t>+</m:t>
                          </m:r>
                          <m:r>
                            <a:rPr lang="pt-BR" sz="2200" b="0" i="1" u="none">
                              <a:latin typeface="Cambria Math" panose="02040503050406030204" pitchFamily="18" charset="0"/>
                              <a:ea typeface="Cambria Math" panose="02040503050406030204" pitchFamily="18" charset="0"/>
                            </a:rPr>
                            <m:t>𝑆</m:t>
                          </m:r>
                          <m:r>
                            <a:rPr lang="pt-BR" sz="2200" b="0" i="1" u="none">
                              <a:latin typeface="Cambria Math" panose="02040503050406030204" pitchFamily="18" charset="0"/>
                              <a:ea typeface="Cambria Math" panose="02040503050406030204" pitchFamily="18" charset="0"/>
                            </a:rPr>
                            <m:t>+</m:t>
                          </m:r>
                          <m:r>
                            <a:rPr lang="pt-BR" sz="2200" b="0" i="1" u="none">
                              <a:latin typeface="Cambria Math" panose="02040503050406030204" pitchFamily="18" charset="0"/>
                              <a:ea typeface="Cambria Math" panose="02040503050406030204" pitchFamily="18" charset="0"/>
                            </a:rPr>
                            <m:t>𝐺</m:t>
                          </m:r>
                          <m:r>
                            <a:rPr lang="pt-BR" sz="2200" b="0" i="1" u="none">
                              <a:latin typeface="Cambria Math" panose="02040503050406030204" pitchFamily="18" charset="0"/>
                              <a:ea typeface="Cambria Math" panose="02040503050406030204" pitchFamily="18" charset="0"/>
                            </a:rPr>
                            <m:t>+</m:t>
                          </m:r>
                          <m:r>
                            <a:rPr lang="pt-BR" sz="2200" b="0" i="1" u="none">
                              <a:latin typeface="Cambria Math" panose="02040503050406030204" pitchFamily="18" charset="0"/>
                              <a:ea typeface="Cambria Math" panose="02040503050406030204" pitchFamily="18" charset="0"/>
                            </a:rPr>
                            <m:t>𝑅</m:t>
                          </m:r>
                        </m:e>
                      </m:d>
                      <m:r>
                        <a:rPr lang="pt-BR" sz="2200" b="0" i="1" u="none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∗</m:t>
                      </m:r>
                      <m:d>
                        <m:dPr>
                          <m:ctrlPr>
                            <a:rPr lang="pt-BR" sz="2200" b="0" i="1" u="none">
                              <a:latin typeface="Cambria Math" panose="02040503050406030204" pitchFamily="18" charset="0"/>
                              <a:ea typeface="Cambria Math" panose="02040503050406030204" pitchFamily="18" charset="0"/>
                            </a:rPr>
                          </m:ctrlPr>
                        </m:dPr>
                        <m:e>
                          <m:r>
                            <a:rPr lang="pt-BR" sz="2200" b="0" i="1" u="none">
                              <a:latin typeface="Cambria Math" panose="02040503050406030204" pitchFamily="18" charset="0"/>
                              <a:ea typeface="Cambria Math" panose="02040503050406030204" pitchFamily="18" charset="0"/>
                            </a:rPr>
                            <m:t>1+</m:t>
                          </m:r>
                          <m:r>
                            <a:rPr lang="pt-BR" sz="2200" b="0" i="1" u="none">
                              <a:latin typeface="Cambria Math" panose="02040503050406030204" pitchFamily="18" charset="0"/>
                              <a:ea typeface="Cambria Math" panose="02040503050406030204" pitchFamily="18" charset="0"/>
                            </a:rPr>
                            <m:t>𝐷𝐹</m:t>
                          </m:r>
                        </m:e>
                      </m:d>
                      <m:r>
                        <a:rPr lang="pt-BR" sz="2200" b="0" i="1" u="none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∗(1+</m:t>
                      </m:r>
                      <m:r>
                        <a:rPr lang="pt-BR" sz="2200" b="0" i="1" u="none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𝐿</m:t>
                      </m:r>
                      <m:r>
                        <a:rPr lang="pt-BR" sz="2200" b="0" i="1" u="none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)</m:t>
                      </m:r>
                    </m:num>
                    <m:den>
                      <m:d>
                        <m:dPr>
                          <m:ctrlPr>
                            <a:rPr lang="pt-BR" sz="2200" b="0" i="1" u="none">
                              <a:latin typeface="Cambria Math" panose="02040503050406030204" pitchFamily="18" charset="0"/>
                              <a:ea typeface="Cambria Math" panose="02040503050406030204" pitchFamily="18" charset="0"/>
                            </a:rPr>
                          </m:ctrlPr>
                        </m:dPr>
                        <m:e>
                          <m:r>
                            <a:rPr lang="pt-BR" sz="2200" b="0" i="1" u="none">
                              <a:latin typeface="Cambria Math" panose="02040503050406030204" pitchFamily="18" charset="0"/>
                              <a:ea typeface="Cambria Math" panose="02040503050406030204" pitchFamily="18" charset="0"/>
                            </a:rPr>
                            <m:t>1−</m:t>
                          </m:r>
                          <m:r>
                            <a:rPr lang="pt-BR" sz="2200" b="0" i="1" u="none">
                              <a:latin typeface="Cambria Math" panose="02040503050406030204" pitchFamily="18" charset="0"/>
                              <a:ea typeface="Cambria Math" panose="02040503050406030204" pitchFamily="18" charset="0"/>
                            </a:rPr>
                            <m:t>𝐼</m:t>
                          </m:r>
                        </m:e>
                      </m:d>
                    </m:den>
                  </m:f>
                  <m:r>
                    <a:rPr lang="pt-BR" sz="2200" b="0" i="1" u="none">
                      <a:latin typeface="Cambria Math" panose="02040503050406030204" pitchFamily="18" charset="0"/>
                      <a:ea typeface="Cambria Math" panose="02040503050406030204" pitchFamily="18" charset="0"/>
                    </a:rPr>
                    <m:t>−1</m:t>
                  </m:r>
                </m:oMath>
              </a14:m>
              <a:endParaRPr lang="pt-BR" sz="2200" b="0" i="1" u="none">
                <a:latin typeface="Cambria Math" panose="02040503050406030204" pitchFamily="18" charset="0"/>
                <a:ea typeface="Cambria Math" panose="02040503050406030204" pitchFamily="18" charset="0"/>
                <a:cs typeface="Arial" panose="020B0604020202020204" pitchFamily="34" charset="0"/>
              </a:endParaRPr>
            </a:p>
          </xdr:txBody>
        </xdr:sp>
      </mc:Choice>
      <mc:Fallback xmlns="">
        <xdr:sp macro="" textlink="">
          <xdr:nvSpPr>
            <xdr:cNvPr id="3" name="CaixaDeTexto 2"/>
            <xdr:cNvSpPr txBox="1"/>
          </xdr:nvSpPr>
          <xdr:spPr>
            <a:xfrm>
              <a:off x="0" y="4641513"/>
              <a:ext cx="6448425" cy="53931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ctr"/>
              <a:r>
                <a:rPr lang="pt-BR" sz="2200" b="0" i="1" u="none">
                  <a:latin typeface="Cambria Math" panose="02040503050406030204" pitchFamily="18" charset="0"/>
                  <a:ea typeface="Cambria Math" panose="02040503050406030204" pitchFamily="18" charset="0"/>
                  <a:cs typeface="Arial" panose="020B0604020202020204" pitchFamily="34" charset="0"/>
                </a:rPr>
                <a:t>BDI = </a:t>
              </a:r>
              <a:r>
                <a:rPr lang="pt-BR" sz="2200" b="0" i="0" u="none">
                  <a:latin typeface="Cambria Math" panose="02040503050406030204" pitchFamily="18" charset="0"/>
                  <a:ea typeface="Cambria Math" panose="02040503050406030204" pitchFamily="18" charset="0"/>
                </a:rPr>
                <a:t>((1+𝐴𝐶+𝑆+𝐺+𝑅)∗(1+𝐷𝐹)∗(1+𝐿))/((1−𝐼) )−1</a:t>
              </a:r>
              <a:endParaRPr lang="pt-BR" sz="2200" b="0" i="1" u="none">
                <a:latin typeface="Cambria Math" panose="02040503050406030204" pitchFamily="18" charset="0"/>
                <a:ea typeface="Cambria Math" panose="02040503050406030204" pitchFamily="18" charset="0"/>
                <a:cs typeface="Arial" panose="020B0604020202020204" pitchFamily="34" charset="0"/>
              </a:endParaRPr>
            </a:p>
          </xdr:txBody>
        </xdr:sp>
      </mc:Fallback>
    </mc:AlternateContent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76200</xdr:rowOff>
    </xdr:from>
    <xdr:to>
      <xdr:col>0</xdr:col>
      <xdr:colOff>575591</xdr:colOff>
      <xdr:row>0</xdr:row>
      <xdr:rowOff>651791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76200"/>
          <a:ext cx="575591" cy="575591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17</xdr:row>
      <xdr:rowOff>2838</xdr:rowOff>
    </xdr:from>
    <xdr:ext cx="6448425" cy="53931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CaixaDeTexto 2">
              <a:extLst>
                <a:ext uri="{FF2B5EF4-FFF2-40B4-BE49-F238E27FC236}">
                  <a16:creationId xmlns:a16="http://schemas.microsoft.com/office/drawing/2014/main" id="{00000000-0008-0000-0600-000003000000}"/>
                </a:ext>
              </a:extLst>
            </xdr:cNvPr>
            <xdr:cNvSpPr txBox="1"/>
          </xdr:nvSpPr>
          <xdr:spPr>
            <a:xfrm>
              <a:off x="0" y="4641513"/>
              <a:ext cx="6448425" cy="53931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ctr"/>
              <a:r>
                <a:rPr lang="pt-BR" sz="2200" b="0" i="1" u="none">
                  <a:latin typeface="Cambria Math" panose="02040503050406030204" pitchFamily="18" charset="0"/>
                  <a:ea typeface="Cambria Math" panose="02040503050406030204" pitchFamily="18" charset="0"/>
                  <a:cs typeface="Arial" panose="020B0604020202020204" pitchFamily="34" charset="0"/>
                </a:rPr>
                <a:t>BDI = </a:t>
              </a:r>
              <a14:m>
                <m:oMath xmlns:m="http://schemas.openxmlformats.org/officeDocument/2006/math">
                  <m:f>
                    <m:fPr>
                      <m:ctrlPr>
                        <a:rPr lang="pt-BR" sz="2200" b="0" i="1" u="none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</m:ctrlPr>
                    </m:fPr>
                    <m:num>
                      <m:d>
                        <m:dPr>
                          <m:ctrlPr>
                            <a:rPr lang="pt-BR" sz="2200" b="0" i="1" u="none">
                              <a:latin typeface="Cambria Math" panose="02040503050406030204" pitchFamily="18" charset="0"/>
                              <a:ea typeface="Cambria Math" panose="02040503050406030204" pitchFamily="18" charset="0"/>
                            </a:rPr>
                          </m:ctrlPr>
                        </m:dPr>
                        <m:e>
                          <m:r>
                            <a:rPr lang="pt-BR" sz="2200" b="0" i="1" u="none">
                              <a:latin typeface="Cambria Math" panose="02040503050406030204" pitchFamily="18" charset="0"/>
                              <a:ea typeface="Cambria Math" panose="02040503050406030204" pitchFamily="18" charset="0"/>
                            </a:rPr>
                            <m:t>1+</m:t>
                          </m:r>
                          <m:r>
                            <a:rPr lang="pt-BR" sz="2200" b="0" i="1" u="none">
                              <a:latin typeface="Cambria Math" panose="02040503050406030204" pitchFamily="18" charset="0"/>
                              <a:ea typeface="Cambria Math" panose="02040503050406030204" pitchFamily="18" charset="0"/>
                            </a:rPr>
                            <m:t>𝐴𝐶</m:t>
                          </m:r>
                          <m:r>
                            <a:rPr lang="pt-BR" sz="2200" b="0" i="1" u="none">
                              <a:latin typeface="Cambria Math" panose="02040503050406030204" pitchFamily="18" charset="0"/>
                              <a:ea typeface="Cambria Math" panose="02040503050406030204" pitchFamily="18" charset="0"/>
                            </a:rPr>
                            <m:t>+</m:t>
                          </m:r>
                          <m:r>
                            <a:rPr lang="pt-BR" sz="2200" b="0" i="1" u="none">
                              <a:latin typeface="Cambria Math" panose="02040503050406030204" pitchFamily="18" charset="0"/>
                              <a:ea typeface="Cambria Math" panose="02040503050406030204" pitchFamily="18" charset="0"/>
                            </a:rPr>
                            <m:t>𝑆</m:t>
                          </m:r>
                          <m:r>
                            <a:rPr lang="pt-BR" sz="2200" b="0" i="1" u="none">
                              <a:latin typeface="Cambria Math" panose="02040503050406030204" pitchFamily="18" charset="0"/>
                              <a:ea typeface="Cambria Math" panose="02040503050406030204" pitchFamily="18" charset="0"/>
                            </a:rPr>
                            <m:t>+</m:t>
                          </m:r>
                          <m:r>
                            <a:rPr lang="pt-BR" sz="2200" b="0" i="1" u="none">
                              <a:latin typeface="Cambria Math" panose="02040503050406030204" pitchFamily="18" charset="0"/>
                              <a:ea typeface="Cambria Math" panose="02040503050406030204" pitchFamily="18" charset="0"/>
                            </a:rPr>
                            <m:t>𝐺</m:t>
                          </m:r>
                          <m:r>
                            <a:rPr lang="pt-BR" sz="2200" b="0" i="1" u="none">
                              <a:latin typeface="Cambria Math" panose="02040503050406030204" pitchFamily="18" charset="0"/>
                              <a:ea typeface="Cambria Math" panose="02040503050406030204" pitchFamily="18" charset="0"/>
                            </a:rPr>
                            <m:t>+</m:t>
                          </m:r>
                          <m:r>
                            <a:rPr lang="pt-BR" sz="2200" b="0" i="1" u="none">
                              <a:latin typeface="Cambria Math" panose="02040503050406030204" pitchFamily="18" charset="0"/>
                              <a:ea typeface="Cambria Math" panose="02040503050406030204" pitchFamily="18" charset="0"/>
                            </a:rPr>
                            <m:t>𝑅</m:t>
                          </m:r>
                        </m:e>
                      </m:d>
                      <m:r>
                        <a:rPr lang="pt-BR" sz="2200" b="0" i="1" u="none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∗</m:t>
                      </m:r>
                      <m:d>
                        <m:dPr>
                          <m:ctrlPr>
                            <a:rPr lang="pt-BR" sz="2200" b="0" i="1" u="none">
                              <a:latin typeface="Cambria Math" panose="02040503050406030204" pitchFamily="18" charset="0"/>
                              <a:ea typeface="Cambria Math" panose="02040503050406030204" pitchFamily="18" charset="0"/>
                            </a:rPr>
                          </m:ctrlPr>
                        </m:dPr>
                        <m:e>
                          <m:r>
                            <a:rPr lang="pt-BR" sz="2200" b="0" i="1" u="none">
                              <a:latin typeface="Cambria Math" panose="02040503050406030204" pitchFamily="18" charset="0"/>
                              <a:ea typeface="Cambria Math" panose="02040503050406030204" pitchFamily="18" charset="0"/>
                            </a:rPr>
                            <m:t>1+</m:t>
                          </m:r>
                          <m:r>
                            <a:rPr lang="pt-BR" sz="2200" b="0" i="1" u="none">
                              <a:latin typeface="Cambria Math" panose="02040503050406030204" pitchFamily="18" charset="0"/>
                              <a:ea typeface="Cambria Math" panose="02040503050406030204" pitchFamily="18" charset="0"/>
                            </a:rPr>
                            <m:t>𝐷𝐹</m:t>
                          </m:r>
                        </m:e>
                      </m:d>
                      <m:r>
                        <a:rPr lang="pt-BR" sz="2200" b="0" i="1" u="none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∗(1+</m:t>
                      </m:r>
                      <m:r>
                        <a:rPr lang="pt-BR" sz="2200" b="0" i="1" u="none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𝐿</m:t>
                      </m:r>
                      <m:r>
                        <a:rPr lang="pt-BR" sz="2200" b="0" i="1" u="none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)</m:t>
                      </m:r>
                    </m:num>
                    <m:den>
                      <m:d>
                        <m:dPr>
                          <m:ctrlPr>
                            <a:rPr lang="pt-BR" sz="2200" b="0" i="1" u="none">
                              <a:latin typeface="Cambria Math" panose="02040503050406030204" pitchFamily="18" charset="0"/>
                              <a:ea typeface="Cambria Math" panose="02040503050406030204" pitchFamily="18" charset="0"/>
                            </a:rPr>
                          </m:ctrlPr>
                        </m:dPr>
                        <m:e>
                          <m:r>
                            <a:rPr lang="pt-BR" sz="2200" b="0" i="1" u="none">
                              <a:latin typeface="Cambria Math" panose="02040503050406030204" pitchFamily="18" charset="0"/>
                              <a:ea typeface="Cambria Math" panose="02040503050406030204" pitchFamily="18" charset="0"/>
                            </a:rPr>
                            <m:t>1−</m:t>
                          </m:r>
                          <m:r>
                            <a:rPr lang="pt-BR" sz="2200" b="0" i="1" u="none">
                              <a:latin typeface="Cambria Math" panose="02040503050406030204" pitchFamily="18" charset="0"/>
                              <a:ea typeface="Cambria Math" panose="02040503050406030204" pitchFamily="18" charset="0"/>
                            </a:rPr>
                            <m:t>𝐼</m:t>
                          </m:r>
                        </m:e>
                      </m:d>
                    </m:den>
                  </m:f>
                  <m:r>
                    <a:rPr lang="pt-BR" sz="2200" b="0" i="1" u="none">
                      <a:latin typeface="Cambria Math" panose="02040503050406030204" pitchFamily="18" charset="0"/>
                      <a:ea typeface="Cambria Math" panose="02040503050406030204" pitchFamily="18" charset="0"/>
                    </a:rPr>
                    <m:t>−1</m:t>
                  </m:r>
                </m:oMath>
              </a14:m>
              <a:endParaRPr lang="pt-BR" sz="2200" b="0" i="1" u="none">
                <a:latin typeface="Cambria Math" panose="02040503050406030204" pitchFamily="18" charset="0"/>
                <a:ea typeface="Cambria Math" panose="02040503050406030204" pitchFamily="18" charset="0"/>
                <a:cs typeface="Arial" panose="020B0604020202020204" pitchFamily="34" charset="0"/>
              </a:endParaRPr>
            </a:p>
          </xdr:txBody>
        </xdr:sp>
      </mc:Choice>
      <mc:Fallback xmlns="">
        <xdr:sp macro="" textlink="">
          <xdr:nvSpPr>
            <xdr:cNvPr id="3" name="CaixaDeTexto 2"/>
            <xdr:cNvSpPr txBox="1"/>
          </xdr:nvSpPr>
          <xdr:spPr>
            <a:xfrm>
              <a:off x="0" y="4641513"/>
              <a:ext cx="6448425" cy="53931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ctr"/>
              <a:r>
                <a:rPr lang="pt-BR" sz="2200" b="0" i="1" u="none">
                  <a:latin typeface="Cambria Math" panose="02040503050406030204" pitchFamily="18" charset="0"/>
                  <a:ea typeface="Cambria Math" panose="02040503050406030204" pitchFamily="18" charset="0"/>
                  <a:cs typeface="Arial" panose="020B0604020202020204" pitchFamily="34" charset="0"/>
                </a:rPr>
                <a:t>BDI = </a:t>
              </a:r>
              <a:r>
                <a:rPr lang="pt-BR" sz="2200" b="0" i="0" u="none">
                  <a:latin typeface="Cambria Math" panose="02040503050406030204" pitchFamily="18" charset="0"/>
                  <a:ea typeface="Cambria Math" panose="02040503050406030204" pitchFamily="18" charset="0"/>
                </a:rPr>
                <a:t>((1+𝐴𝐶+𝑆+𝐺+𝑅)∗(1+𝐷𝐹)∗(1+𝐿))/((1−𝐼) )−1</a:t>
              </a:r>
              <a:endParaRPr lang="pt-BR" sz="2200" b="0" i="1" u="none">
                <a:latin typeface="Cambria Math" panose="02040503050406030204" pitchFamily="18" charset="0"/>
                <a:ea typeface="Cambria Math" panose="02040503050406030204" pitchFamily="18" charset="0"/>
                <a:cs typeface="Arial" panose="020B0604020202020204" pitchFamily="34" charset="0"/>
              </a:endParaRPr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76"/>
  <sheetViews>
    <sheetView showZeros="0" view="pageBreakPreview" zoomScaleNormal="100" zoomScaleSheetLayoutView="100" workbookViewId="0">
      <pane ySplit="7" topLeftCell="A8" activePane="bottomLeft" state="frozen"/>
      <selection pane="bottomLeft" activeCell="A8" sqref="A8"/>
    </sheetView>
  </sheetViews>
  <sheetFormatPr defaultRowHeight="14.25" x14ac:dyDescent="0.2"/>
  <cols>
    <col min="1" max="1" width="6.625" style="5" customWidth="1"/>
    <col min="2" max="2" width="15.625" style="6" customWidth="1"/>
    <col min="3" max="3" width="7.625" style="6" customWidth="1"/>
    <col min="4" max="4" width="61.625" style="5" customWidth="1"/>
    <col min="5" max="5" width="7.625" style="6" customWidth="1"/>
    <col min="6" max="6" width="9.625" style="7" customWidth="1"/>
    <col min="7" max="7" width="10.625" style="8" customWidth="1"/>
    <col min="8" max="9" width="10.625" style="5" customWidth="1"/>
    <col min="10" max="10" width="6.625" style="9" customWidth="1"/>
    <col min="11" max="11" width="7" style="2" bestFit="1" customWidth="1"/>
    <col min="12" max="12" width="14.125" style="2" bestFit="1" customWidth="1"/>
    <col min="13" max="13" width="13.125" style="2" bestFit="1" customWidth="1"/>
    <col min="14" max="14" width="7.375" style="2" customWidth="1"/>
    <col min="15" max="16384" width="9" style="2"/>
  </cols>
  <sheetData>
    <row r="1" spans="1:15" s="1" customFormat="1" ht="56.25" customHeight="1" x14ac:dyDescent="0.2">
      <c r="A1" s="151" t="s">
        <v>9</v>
      </c>
      <c r="B1" s="151"/>
      <c r="C1" s="151"/>
      <c r="D1" s="151"/>
      <c r="E1" s="151"/>
      <c r="F1" s="151"/>
      <c r="G1" s="151"/>
      <c r="H1" s="151"/>
      <c r="I1" s="151"/>
      <c r="J1" s="151"/>
    </row>
    <row r="2" spans="1:15" ht="15" customHeight="1" x14ac:dyDescent="0.2">
      <c r="A2" s="152" t="s">
        <v>7</v>
      </c>
      <c r="B2" s="152"/>
      <c r="C2" s="152"/>
      <c r="D2" s="152"/>
      <c r="E2" s="152" t="s">
        <v>8</v>
      </c>
      <c r="F2" s="152"/>
      <c r="G2" s="153" t="s">
        <v>57</v>
      </c>
      <c r="H2" s="153"/>
      <c r="I2" s="153" t="s">
        <v>59</v>
      </c>
      <c r="J2" s="153"/>
    </row>
    <row r="3" spans="1:15" s="17" customFormat="1" ht="15" customHeight="1" x14ac:dyDescent="0.2">
      <c r="A3" s="156" t="s">
        <v>72</v>
      </c>
      <c r="B3" s="156"/>
      <c r="C3" s="156"/>
      <c r="D3" s="156"/>
      <c r="E3" s="155" t="s">
        <v>73</v>
      </c>
      <c r="F3" s="155"/>
      <c r="G3" s="33">
        <v>0.22</v>
      </c>
      <c r="H3" s="19"/>
      <c r="I3" s="154" t="s">
        <v>60</v>
      </c>
      <c r="J3" s="154"/>
    </row>
    <row r="4" spans="1:15" s="17" customFormat="1" ht="15" customHeight="1" x14ac:dyDescent="0.2">
      <c r="A4" s="156"/>
      <c r="B4" s="156"/>
      <c r="C4" s="156"/>
      <c r="D4" s="156"/>
      <c r="E4" s="155"/>
      <c r="F4" s="155"/>
      <c r="G4" s="153" t="s">
        <v>58</v>
      </c>
      <c r="H4" s="153"/>
      <c r="I4" s="75" t="s">
        <v>61</v>
      </c>
      <c r="J4" s="20"/>
    </row>
    <row r="5" spans="1:15" s="17" customFormat="1" ht="45" customHeight="1" x14ac:dyDescent="0.2">
      <c r="A5" s="156"/>
      <c r="B5" s="156"/>
      <c r="C5" s="156"/>
      <c r="D5" s="156"/>
      <c r="E5" s="155"/>
      <c r="F5" s="155"/>
      <c r="G5" s="33">
        <v>0.15279999999999999</v>
      </c>
      <c r="H5" s="19"/>
      <c r="I5" s="108">
        <v>45912</v>
      </c>
      <c r="J5" s="20"/>
    </row>
    <row r="6" spans="1:15" ht="20.100000000000001" customHeight="1" x14ac:dyDescent="0.2">
      <c r="A6" s="149" t="s">
        <v>56</v>
      </c>
      <c r="B6" s="150"/>
      <c r="C6" s="150"/>
      <c r="D6" s="150"/>
      <c r="E6" s="150"/>
      <c r="F6" s="150"/>
      <c r="G6" s="150"/>
      <c r="H6" s="150"/>
      <c r="I6" s="150"/>
      <c r="J6" s="150"/>
    </row>
    <row r="7" spans="1:15" ht="25.5" x14ac:dyDescent="0.2">
      <c r="A7" s="14" t="s">
        <v>0</v>
      </c>
      <c r="B7" s="14" t="s">
        <v>1</v>
      </c>
      <c r="C7" s="14" t="s">
        <v>2</v>
      </c>
      <c r="D7" s="14" t="s">
        <v>3</v>
      </c>
      <c r="E7" s="14" t="s">
        <v>62</v>
      </c>
      <c r="F7" s="15" t="s">
        <v>4</v>
      </c>
      <c r="G7" s="15" t="s">
        <v>70</v>
      </c>
      <c r="H7" s="15" t="s">
        <v>71</v>
      </c>
      <c r="I7" s="15" t="s">
        <v>5</v>
      </c>
      <c r="J7" s="16" t="s">
        <v>6</v>
      </c>
    </row>
    <row r="8" spans="1:15" s="11" customFormat="1" x14ac:dyDescent="0.2">
      <c r="A8" s="137">
        <v>1</v>
      </c>
      <c r="B8" s="137"/>
      <c r="C8" s="137"/>
      <c r="D8" s="137" t="s">
        <v>486</v>
      </c>
      <c r="E8" s="137"/>
      <c r="F8" s="138"/>
      <c r="G8" s="139"/>
      <c r="H8" s="139"/>
      <c r="I8" s="138">
        <v>238705.06</v>
      </c>
      <c r="J8" s="140">
        <v>2.4961398047581327E-2</v>
      </c>
      <c r="K8" s="13"/>
      <c r="M8" s="13">
        <f>SUMIF(L9:L174,"a",I9:I174)</f>
        <v>0</v>
      </c>
      <c r="N8" s="10"/>
    </row>
    <row r="9" spans="1:15" s="11" customFormat="1" ht="25.5" x14ac:dyDescent="0.2">
      <c r="A9" s="133" t="s">
        <v>657</v>
      </c>
      <c r="B9" s="133" t="s">
        <v>487</v>
      </c>
      <c r="C9" s="133" t="s">
        <v>79</v>
      </c>
      <c r="D9" s="133" t="s">
        <v>488</v>
      </c>
      <c r="E9" s="134" t="s">
        <v>179</v>
      </c>
      <c r="F9" s="135">
        <v>16</v>
      </c>
      <c r="G9" s="135">
        <v>456.23</v>
      </c>
      <c r="H9" s="135">
        <v>556.6</v>
      </c>
      <c r="I9" s="135">
        <v>8905.6</v>
      </c>
      <c r="J9" s="136">
        <v>9.3125896222116225E-4</v>
      </c>
      <c r="L9" s="93"/>
      <c r="M9" s="94"/>
      <c r="N9" s="10"/>
    </row>
    <row r="10" spans="1:15" s="11" customFormat="1" ht="38.25" x14ac:dyDescent="0.2">
      <c r="A10" s="133" t="s">
        <v>658</v>
      </c>
      <c r="B10" s="133" t="s">
        <v>489</v>
      </c>
      <c r="C10" s="133" t="s">
        <v>79</v>
      </c>
      <c r="D10" s="133" t="s">
        <v>490</v>
      </c>
      <c r="E10" s="134" t="s">
        <v>115</v>
      </c>
      <c r="F10" s="135">
        <v>4</v>
      </c>
      <c r="G10" s="135">
        <v>102.22</v>
      </c>
      <c r="H10" s="135">
        <v>124.7</v>
      </c>
      <c r="I10" s="135">
        <v>498.8</v>
      </c>
      <c r="J10" s="136">
        <v>5.2159536735976885E-5</v>
      </c>
      <c r="L10" s="93"/>
      <c r="M10" s="94"/>
      <c r="N10" s="43"/>
      <c r="O10" s="64"/>
    </row>
    <row r="11" spans="1:15" s="11" customFormat="1" ht="38.25" x14ac:dyDescent="0.2">
      <c r="A11" s="128" t="s">
        <v>659</v>
      </c>
      <c r="B11" s="128" t="s">
        <v>491</v>
      </c>
      <c r="C11" s="128" t="s">
        <v>90</v>
      </c>
      <c r="D11" s="128" t="s">
        <v>492</v>
      </c>
      <c r="E11" s="129" t="s">
        <v>434</v>
      </c>
      <c r="F11" s="130">
        <v>15</v>
      </c>
      <c r="G11" s="130">
        <v>847.5</v>
      </c>
      <c r="H11" s="130">
        <v>1033.95</v>
      </c>
      <c r="I11" s="130">
        <v>15509.25</v>
      </c>
      <c r="J11" s="131">
        <v>1.6218029172462901E-3</v>
      </c>
      <c r="L11" s="93"/>
      <c r="M11" s="94"/>
      <c r="N11" s="43"/>
    </row>
    <row r="12" spans="1:15" s="11" customFormat="1" ht="38.25" x14ac:dyDescent="0.2">
      <c r="A12" s="128" t="s">
        <v>660</v>
      </c>
      <c r="B12" s="128" t="s">
        <v>493</v>
      </c>
      <c r="C12" s="128" t="s">
        <v>90</v>
      </c>
      <c r="D12" s="128" t="s">
        <v>494</v>
      </c>
      <c r="E12" s="129" t="s">
        <v>434</v>
      </c>
      <c r="F12" s="130">
        <v>30</v>
      </c>
      <c r="G12" s="130">
        <v>662.1</v>
      </c>
      <c r="H12" s="130">
        <v>807.76</v>
      </c>
      <c r="I12" s="130">
        <v>24232.799999999999</v>
      </c>
      <c r="J12" s="131">
        <v>2.5340249033993199E-3</v>
      </c>
      <c r="L12" s="93"/>
      <c r="M12" s="94"/>
      <c r="N12" s="43"/>
    </row>
    <row r="13" spans="1:15" s="11" customFormat="1" ht="38.25" x14ac:dyDescent="0.2">
      <c r="A13" s="128" t="s">
        <v>661</v>
      </c>
      <c r="B13" s="128" t="s">
        <v>495</v>
      </c>
      <c r="C13" s="128" t="s">
        <v>90</v>
      </c>
      <c r="D13" s="128" t="s">
        <v>496</v>
      </c>
      <c r="E13" s="129" t="s">
        <v>434</v>
      </c>
      <c r="F13" s="130">
        <v>15</v>
      </c>
      <c r="G13" s="130">
        <v>962.26</v>
      </c>
      <c r="H13" s="130">
        <v>1173.95</v>
      </c>
      <c r="I13" s="130">
        <v>17609.25</v>
      </c>
      <c r="J13" s="131">
        <v>1.8414000045469145E-3</v>
      </c>
    </row>
    <row r="14" spans="1:15" s="11" customFormat="1" ht="25.5" x14ac:dyDescent="0.2">
      <c r="A14" s="128" t="s">
        <v>662</v>
      </c>
      <c r="B14" s="128" t="s">
        <v>497</v>
      </c>
      <c r="C14" s="128" t="s">
        <v>498</v>
      </c>
      <c r="D14" s="128" t="s">
        <v>499</v>
      </c>
      <c r="E14" s="129" t="s">
        <v>434</v>
      </c>
      <c r="F14" s="130">
        <v>15</v>
      </c>
      <c r="G14" s="130">
        <v>1900</v>
      </c>
      <c r="H14" s="130">
        <v>2318</v>
      </c>
      <c r="I14" s="130">
        <v>34770</v>
      </c>
      <c r="J14" s="131">
        <v>3.63590034544891E-3</v>
      </c>
      <c r="L14" s="10"/>
      <c r="N14" s="10"/>
    </row>
    <row r="15" spans="1:15" s="11" customFormat="1" ht="38.25" x14ac:dyDescent="0.2">
      <c r="A15" s="133" t="s">
        <v>663</v>
      </c>
      <c r="B15" s="133" t="s">
        <v>500</v>
      </c>
      <c r="C15" s="133" t="s">
        <v>79</v>
      </c>
      <c r="D15" s="133" t="s">
        <v>501</v>
      </c>
      <c r="E15" s="134" t="s">
        <v>179</v>
      </c>
      <c r="F15" s="135">
        <v>2500</v>
      </c>
      <c r="G15" s="135">
        <v>0.66</v>
      </c>
      <c r="H15" s="135">
        <v>0.8</v>
      </c>
      <c r="I15" s="135">
        <v>2000</v>
      </c>
      <c r="J15" s="136">
        <v>2.0914008314345183E-4</v>
      </c>
      <c r="L15" s="10"/>
      <c r="N15" s="10"/>
    </row>
    <row r="16" spans="1:15" s="11" customFormat="1" x14ac:dyDescent="0.2">
      <c r="A16" s="133" t="s">
        <v>664</v>
      </c>
      <c r="B16" s="133" t="s">
        <v>502</v>
      </c>
      <c r="C16" s="133" t="s">
        <v>79</v>
      </c>
      <c r="D16" s="133" t="s">
        <v>503</v>
      </c>
      <c r="E16" s="134" t="s">
        <v>179</v>
      </c>
      <c r="F16" s="135">
        <v>2500</v>
      </c>
      <c r="G16" s="135">
        <v>0.57999999999999996</v>
      </c>
      <c r="H16" s="135">
        <v>0.7</v>
      </c>
      <c r="I16" s="135">
        <v>1750</v>
      </c>
      <c r="J16" s="136">
        <v>1.8299757275052036E-4</v>
      </c>
      <c r="L16" s="10"/>
      <c r="N16" s="10"/>
    </row>
    <row r="17" spans="1:14" s="11" customFormat="1" ht="51" x14ac:dyDescent="0.2">
      <c r="A17" s="133" t="s">
        <v>665</v>
      </c>
      <c r="B17" s="133" t="s">
        <v>504</v>
      </c>
      <c r="C17" s="133" t="s">
        <v>79</v>
      </c>
      <c r="D17" s="133" t="s">
        <v>505</v>
      </c>
      <c r="E17" s="134" t="s">
        <v>88</v>
      </c>
      <c r="F17" s="135">
        <v>500</v>
      </c>
      <c r="G17" s="135">
        <v>8.4600000000000009</v>
      </c>
      <c r="H17" s="135">
        <v>10.32</v>
      </c>
      <c r="I17" s="135">
        <v>5160</v>
      </c>
      <c r="J17" s="136">
        <v>5.3958141451010573E-4</v>
      </c>
      <c r="L17" s="10"/>
      <c r="N17" s="10"/>
    </row>
    <row r="18" spans="1:14" s="11" customFormat="1" ht="25.5" x14ac:dyDescent="0.2">
      <c r="A18" s="133" t="s">
        <v>666</v>
      </c>
      <c r="B18" s="133" t="s">
        <v>506</v>
      </c>
      <c r="C18" s="133" t="s">
        <v>79</v>
      </c>
      <c r="D18" s="133" t="s">
        <v>507</v>
      </c>
      <c r="E18" s="134" t="s">
        <v>508</v>
      </c>
      <c r="F18" s="135">
        <v>3750</v>
      </c>
      <c r="G18" s="135">
        <v>2.14</v>
      </c>
      <c r="H18" s="135">
        <v>2.61</v>
      </c>
      <c r="I18" s="135">
        <v>9787.5</v>
      </c>
      <c r="J18" s="136">
        <v>1.0234792818832675E-3</v>
      </c>
      <c r="L18" s="10"/>
      <c r="N18" s="10"/>
    </row>
    <row r="19" spans="1:14" s="11" customFormat="1" ht="25.5" x14ac:dyDescent="0.2">
      <c r="A19" s="128" t="s">
        <v>667</v>
      </c>
      <c r="B19" s="128" t="s">
        <v>509</v>
      </c>
      <c r="C19" s="128" t="s">
        <v>79</v>
      </c>
      <c r="D19" s="128" t="s">
        <v>510</v>
      </c>
      <c r="E19" s="129" t="s">
        <v>88</v>
      </c>
      <c r="F19" s="130">
        <v>34.369999999999997</v>
      </c>
      <c r="G19" s="130">
        <v>98.88</v>
      </c>
      <c r="H19" s="130">
        <v>120.63</v>
      </c>
      <c r="I19" s="130">
        <v>4146.05</v>
      </c>
      <c r="J19" s="131">
        <v>4.3355262085845425E-4</v>
      </c>
      <c r="L19" s="10"/>
      <c r="N19" s="10"/>
    </row>
    <row r="20" spans="1:14" s="11" customFormat="1" ht="51" x14ac:dyDescent="0.2">
      <c r="A20" s="133" t="s">
        <v>668</v>
      </c>
      <c r="B20" s="133" t="s">
        <v>511</v>
      </c>
      <c r="C20" s="133" t="s">
        <v>79</v>
      </c>
      <c r="D20" s="133" t="s">
        <v>512</v>
      </c>
      <c r="E20" s="134" t="s">
        <v>88</v>
      </c>
      <c r="F20" s="135">
        <v>34.369999999999997</v>
      </c>
      <c r="G20" s="135">
        <v>6.64</v>
      </c>
      <c r="H20" s="135">
        <v>8.1</v>
      </c>
      <c r="I20" s="135">
        <v>278.39</v>
      </c>
      <c r="J20" s="136">
        <v>2.9111253873152779E-5</v>
      </c>
      <c r="L20" s="10"/>
      <c r="N20" s="10"/>
    </row>
    <row r="21" spans="1:14" s="11" customFormat="1" ht="25.5" x14ac:dyDescent="0.2">
      <c r="A21" s="133" t="s">
        <v>669</v>
      </c>
      <c r="B21" s="133" t="s">
        <v>506</v>
      </c>
      <c r="C21" s="133" t="s">
        <v>79</v>
      </c>
      <c r="D21" s="133" t="s">
        <v>507</v>
      </c>
      <c r="E21" s="134" t="s">
        <v>508</v>
      </c>
      <c r="F21" s="135">
        <v>794.06</v>
      </c>
      <c r="G21" s="135">
        <v>2.14</v>
      </c>
      <c r="H21" s="135">
        <v>2.61</v>
      </c>
      <c r="I21" s="135">
        <v>2072.4899999999998</v>
      </c>
      <c r="J21" s="136">
        <v>2.1672036545698623E-4</v>
      </c>
      <c r="L21" s="10"/>
      <c r="N21" s="10"/>
    </row>
    <row r="22" spans="1:14" s="11" customFormat="1" ht="51" x14ac:dyDescent="0.2">
      <c r="A22" s="133" t="s">
        <v>670</v>
      </c>
      <c r="B22" s="133" t="s">
        <v>513</v>
      </c>
      <c r="C22" s="133" t="s">
        <v>79</v>
      </c>
      <c r="D22" s="133" t="s">
        <v>514</v>
      </c>
      <c r="E22" s="134" t="s">
        <v>95</v>
      </c>
      <c r="F22" s="135">
        <v>200</v>
      </c>
      <c r="G22" s="135">
        <v>43.95</v>
      </c>
      <c r="H22" s="135">
        <v>53.61</v>
      </c>
      <c r="I22" s="135">
        <v>10722</v>
      </c>
      <c r="J22" s="136">
        <v>1.1211999857320453E-3</v>
      </c>
      <c r="L22" s="10"/>
      <c r="N22" s="10"/>
    </row>
    <row r="23" spans="1:14" s="11" customFormat="1" ht="38.25" x14ac:dyDescent="0.2">
      <c r="A23" s="133" t="s">
        <v>671</v>
      </c>
      <c r="B23" s="133" t="s">
        <v>515</v>
      </c>
      <c r="C23" s="133" t="s">
        <v>79</v>
      </c>
      <c r="D23" s="133" t="s">
        <v>516</v>
      </c>
      <c r="E23" s="134" t="s">
        <v>95</v>
      </c>
      <c r="F23" s="135">
        <v>4</v>
      </c>
      <c r="G23" s="135">
        <v>44.73</v>
      </c>
      <c r="H23" s="135">
        <v>54.57</v>
      </c>
      <c r="I23" s="135">
        <v>218.28</v>
      </c>
      <c r="J23" s="136">
        <v>2.2825548674276334E-5</v>
      </c>
      <c r="L23" s="10"/>
      <c r="N23" s="10"/>
    </row>
    <row r="24" spans="1:14" s="11" customFormat="1" ht="63.75" x14ac:dyDescent="0.2">
      <c r="A24" s="133" t="s">
        <v>672</v>
      </c>
      <c r="B24" s="133" t="s">
        <v>74</v>
      </c>
      <c r="C24" s="133" t="s">
        <v>75</v>
      </c>
      <c r="D24" s="133" t="s">
        <v>76</v>
      </c>
      <c r="E24" s="134" t="s">
        <v>77</v>
      </c>
      <c r="F24" s="135">
        <v>34</v>
      </c>
      <c r="G24" s="135">
        <v>139.84</v>
      </c>
      <c r="H24" s="135">
        <v>170.6</v>
      </c>
      <c r="I24" s="135">
        <v>5800.4</v>
      </c>
      <c r="J24" s="136">
        <v>6.0654806913263901E-4</v>
      </c>
      <c r="L24" s="10"/>
      <c r="N24" s="10"/>
    </row>
    <row r="25" spans="1:14" s="11" customFormat="1" ht="25.5" x14ac:dyDescent="0.2">
      <c r="A25" s="133" t="s">
        <v>673</v>
      </c>
      <c r="B25" s="133" t="s">
        <v>104</v>
      </c>
      <c r="C25" s="133" t="s">
        <v>75</v>
      </c>
      <c r="D25" s="133" t="s">
        <v>105</v>
      </c>
      <c r="E25" s="134" t="s">
        <v>95</v>
      </c>
      <c r="F25" s="135">
        <v>1831.51</v>
      </c>
      <c r="G25" s="135">
        <v>3.73</v>
      </c>
      <c r="H25" s="135">
        <v>4.55</v>
      </c>
      <c r="I25" s="135">
        <v>8333.3700000000008</v>
      </c>
      <c r="J25" s="136">
        <v>8.714208473325736E-4</v>
      </c>
      <c r="L25" s="10"/>
      <c r="N25" s="10"/>
    </row>
    <row r="26" spans="1:14" s="11" customFormat="1" ht="63.75" x14ac:dyDescent="0.2">
      <c r="A26" s="133" t="s">
        <v>674</v>
      </c>
      <c r="B26" s="133" t="s">
        <v>120</v>
      </c>
      <c r="C26" s="133" t="s">
        <v>75</v>
      </c>
      <c r="D26" s="133" t="s">
        <v>121</v>
      </c>
      <c r="E26" s="134" t="s">
        <v>95</v>
      </c>
      <c r="F26" s="135">
        <v>2356.12</v>
      </c>
      <c r="G26" s="135">
        <v>9.86</v>
      </c>
      <c r="H26" s="135">
        <v>12.02</v>
      </c>
      <c r="I26" s="135">
        <v>28320.560000000001</v>
      </c>
      <c r="J26" s="136">
        <v>2.9614821365345581E-3</v>
      </c>
      <c r="L26" s="10"/>
      <c r="N26" s="10"/>
    </row>
    <row r="27" spans="1:14" s="11" customFormat="1" ht="25.5" x14ac:dyDescent="0.2">
      <c r="A27" s="128" t="s">
        <v>675</v>
      </c>
      <c r="B27" s="128" t="s">
        <v>517</v>
      </c>
      <c r="C27" s="128" t="s">
        <v>79</v>
      </c>
      <c r="D27" s="128" t="s">
        <v>518</v>
      </c>
      <c r="E27" s="129" t="s">
        <v>115</v>
      </c>
      <c r="F27" s="130">
        <v>69</v>
      </c>
      <c r="G27" s="130">
        <v>42.35</v>
      </c>
      <c r="H27" s="130">
        <v>51.66</v>
      </c>
      <c r="I27" s="130">
        <v>3564.54</v>
      </c>
      <c r="J27" s="131">
        <v>3.7274409598407989E-4</v>
      </c>
      <c r="L27" s="10"/>
      <c r="N27" s="10"/>
    </row>
    <row r="28" spans="1:14" s="11" customFormat="1" ht="25.5" x14ac:dyDescent="0.2">
      <c r="A28" s="133" t="s">
        <v>676</v>
      </c>
      <c r="B28" s="133" t="s">
        <v>128</v>
      </c>
      <c r="C28" s="133" t="s">
        <v>75</v>
      </c>
      <c r="D28" s="133" t="s">
        <v>129</v>
      </c>
      <c r="E28" s="134" t="s">
        <v>115</v>
      </c>
      <c r="F28" s="135">
        <v>42</v>
      </c>
      <c r="G28" s="135">
        <v>312.7</v>
      </c>
      <c r="H28" s="135">
        <v>381.49</v>
      </c>
      <c r="I28" s="135">
        <v>16022.58</v>
      </c>
      <c r="J28" s="136">
        <v>1.6754818566863043E-3</v>
      </c>
      <c r="L28" s="10"/>
      <c r="N28" s="10"/>
    </row>
    <row r="29" spans="1:14" s="11" customFormat="1" x14ac:dyDescent="0.2">
      <c r="A29" s="133" t="s">
        <v>677</v>
      </c>
      <c r="B29" s="133" t="s">
        <v>136</v>
      </c>
      <c r="C29" s="133" t="s">
        <v>75</v>
      </c>
      <c r="D29" s="133" t="s">
        <v>137</v>
      </c>
      <c r="E29" s="134" t="s">
        <v>115</v>
      </c>
      <c r="F29" s="135">
        <v>84</v>
      </c>
      <c r="G29" s="135">
        <v>257.44</v>
      </c>
      <c r="H29" s="135">
        <v>314.07</v>
      </c>
      <c r="I29" s="135">
        <v>26381.88</v>
      </c>
      <c r="J29" s="136">
        <v>2.7587542883402844E-3</v>
      </c>
      <c r="L29" s="10"/>
      <c r="N29" s="10"/>
    </row>
    <row r="30" spans="1:14" s="11" customFormat="1" x14ac:dyDescent="0.2">
      <c r="A30" s="133" t="s">
        <v>678</v>
      </c>
      <c r="B30" s="133" t="s">
        <v>502</v>
      </c>
      <c r="C30" s="133" t="s">
        <v>79</v>
      </c>
      <c r="D30" s="133" t="s">
        <v>503</v>
      </c>
      <c r="E30" s="134" t="s">
        <v>179</v>
      </c>
      <c r="F30" s="135">
        <v>18030.46</v>
      </c>
      <c r="G30" s="135">
        <v>0.57999999999999996</v>
      </c>
      <c r="H30" s="135">
        <v>0.7</v>
      </c>
      <c r="I30" s="135">
        <v>12621.32</v>
      </c>
      <c r="J30" s="136">
        <v>1.3198119570900558E-3</v>
      </c>
      <c r="L30" s="10"/>
      <c r="N30" s="10"/>
    </row>
    <row r="31" spans="1:14" s="11" customFormat="1" x14ac:dyDescent="0.2">
      <c r="A31" s="137">
        <v>2</v>
      </c>
      <c r="B31" s="137"/>
      <c r="C31" s="137"/>
      <c r="D31" s="137" t="s">
        <v>519</v>
      </c>
      <c r="E31" s="137"/>
      <c r="F31" s="138"/>
      <c r="G31" s="139"/>
      <c r="H31" s="139"/>
      <c r="I31" s="138">
        <v>73351.23</v>
      </c>
      <c r="J31" s="140">
        <v>7.6703411704372292E-3</v>
      </c>
      <c r="L31" s="10"/>
      <c r="N31" s="10"/>
    </row>
    <row r="32" spans="1:14" s="11" customFormat="1" ht="25.5" x14ac:dyDescent="0.2">
      <c r="A32" s="133" t="s">
        <v>679</v>
      </c>
      <c r="B32" s="133" t="s">
        <v>149</v>
      </c>
      <c r="C32" s="133" t="s">
        <v>75</v>
      </c>
      <c r="D32" s="133" t="s">
        <v>150</v>
      </c>
      <c r="E32" s="134" t="s">
        <v>151</v>
      </c>
      <c r="F32" s="135">
        <v>68.87</v>
      </c>
      <c r="G32" s="135">
        <v>260.12</v>
      </c>
      <c r="H32" s="135">
        <v>317.33999999999997</v>
      </c>
      <c r="I32" s="135">
        <v>21855.200000000001</v>
      </c>
      <c r="J32" s="136">
        <v>2.2853991725583843E-3</v>
      </c>
      <c r="L32" s="10"/>
      <c r="N32" s="10"/>
    </row>
    <row r="33" spans="1:14" s="11" customFormat="1" ht="25.5" x14ac:dyDescent="0.2">
      <c r="A33" s="133" t="s">
        <v>680</v>
      </c>
      <c r="B33" s="133" t="s">
        <v>520</v>
      </c>
      <c r="C33" s="133" t="s">
        <v>79</v>
      </c>
      <c r="D33" s="133" t="s">
        <v>521</v>
      </c>
      <c r="E33" s="134" t="s">
        <v>179</v>
      </c>
      <c r="F33" s="135">
        <v>708.12</v>
      </c>
      <c r="G33" s="135">
        <v>21.81</v>
      </c>
      <c r="H33" s="135">
        <v>26.6</v>
      </c>
      <c r="I33" s="135">
        <v>18835.990000000002</v>
      </c>
      <c r="J33" s="136">
        <v>1.9696802573446136E-3</v>
      </c>
      <c r="L33" s="10"/>
      <c r="N33" s="10"/>
    </row>
    <row r="34" spans="1:14" s="11" customFormat="1" ht="38.25" x14ac:dyDescent="0.2">
      <c r="A34" s="133" t="s">
        <v>681</v>
      </c>
      <c r="B34" s="133" t="s">
        <v>252</v>
      </c>
      <c r="C34" s="133" t="s">
        <v>79</v>
      </c>
      <c r="D34" s="133" t="s">
        <v>253</v>
      </c>
      <c r="E34" s="134" t="s">
        <v>88</v>
      </c>
      <c r="F34" s="135">
        <v>121.09</v>
      </c>
      <c r="G34" s="135">
        <v>8.9700000000000006</v>
      </c>
      <c r="H34" s="135">
        <v>10.94</v>
      </c>
      <c r="I34" s="135">
        <v>1324.72</v>
      </c>
      <c r="J34" s="136">
        <v>1.3852602547089675E-4</v>
      </c>
      <c r="L34" s="10"/>
      <c r="N34" s="10"/>
    </row>
    <row r="35" spans="1:14" s="11" customFormat="1" ht="25.5" x14ac:dyDescent="0.2">
      <c r="A35" s="133" t="s">
        <v>682</v>
      </c>
      <c r="B35" s="133" t="s">
        <v>506</v>
      </c>
      <c r="C35" s="133" t="s">
        <v>79</v>
      </c>
      <c r="D35" s="133" t="s">
        <v>507</v>
      </c>
      <c r="E35" s="134" t="s">
        <v>508</v>
      </c>
      <c r="F35" s="135">
        <v>908.18</v>
      </c>
      <c r="G35" s="135">
        <v>2.14</v>
      </c>
      <c r="H35" s="135">
        <v>2.61</v>
      </c>
      <c r="I35" s="135">
        <v>2370.34</v>
      </c>
      <c r="J35" s="136">
        <v>2.4786655233912481E-4</v>
      </c>
      <c r="L35" s="10"/>
      <c r="N35" s="10"/>
    </row>
    <row r="36" spans="1:14" s="11" customFormat="1" ht="38.25" x14ac:dyDescent="0.2">
      <c r="A36" s="133" t="s">
        <v>683</v>
      </c>
      <c r="B36" s="133" t="s">
        <v>159</v>
      </c>
      <c r="C36" s="133" t="s">
        <v>75</v>
      </c>
      <c r="D36" s="133" t="s">
        <v>160</v>
      </c>
      <c r="E36" s="134" t="s">
        <v>95</v>
      </c>
      <c r="F36" s="135">
        <v>1174.99</v>
      </c>
      <c r="G36" s="135">
        <v>3.12</v>
      </c>
      <c r="H36" s="135">
        <v>3.8</v>
      </c>
      <c r="I36" s="135">
        <v>4464.96</v>
      </c>
      <c r="J36" s="136">
        <v>4.6690105281609333E-4</v>
      </c>
      <c r="L36" s="10"/>
      <c r="N36" s="10"/>
    </row>
    <row r="37" spans="1:14" s="11" customFormat="1" ht="25.5" x14ac:dyDescent="0.2">
      <c r="A37" s="133" t="s">
        <v>684</v>
      </c>
      <c r="B37" s="133" t="s">
        <v>165</v>
      </c>
      <c r="C37" s="133" t="s">
        <v>75</v>
      </c>
      <c r="D37" s="133" t="s">
        <v>166</v>
      </c>
      <c r="E37" s="134" t="s">
        <v>167</v>
      </c>
      <c r="F37" s="135">
        <v>90.35</v>
      </c>
      <c r="G37" s="135">
        <v>22.95</v>
      </c>
      <c r="H37" s="135">
        <v>27.99</v>
      </c>
      <c r="I37" s="135">
        <v>2528.89</v>
      </c>
      <c r="J37" s="136">
        <v>2.6444613243032197E-4</v>
      </c>
      <c r="L37" s="10"/>
      <c r="N37" s="10"/>
    </row>
    <row r="38" spans="1:14" s="11" customFormat="1" ht="25.5" x14ac:dyDescent="0.2">
      <c r="A38" s="133" t="s">
        <v>685</v>
      </c>
      <c r="B38" s="133" t="s">
        <v>522</v>
      </c>
      <c r="C38" s="133" t="s">
        <v>79</v>
      </c>
      <c r="D38" s="133" t="s">
        <v>523</v>
      </c>
      <c r="E38" s="134" t="s">
        <v>115</v>
      </c>
      <c r="F38" s="135">
        <v>21</v>
      </c>
      <c r="G38" s="135">
        <v>129.57</v>
      </c>
      <c r="H38" s="135">
        <v>158.07</v>
      </c>
      <c r="I38" s="135">
        <v>3319.47</v>
      </c>
      <c r="J38" s="136">
        <v>3.47117115896097E-4</v>
      </c>
      <c r="L38" s="10"/>
      <c r="N38" s="10"/>
    </row>
    <row r="39" spans="1:14" s="11" customFormat="1" ht="25.5" x14ac:dyDescent="0.2">
      <c r="A39" s="133" t="s">
        <v>686</v>
      </c>
      <c r="B39" s="133" t="s">
        <v>524</v>
      </c>
      <c r="C39" s="133" t="s">
        <v>79</v>
      </c>
      <c r="D39" s="133" t="s">
        <v>525</v>
      </c>
      <c r="E39" s="134" t="s">
        <v>115</v>
      </c>
      <c r="F39" s="135">
        <v>1</v>
      </c>
      <c r="G39" s="135">
        <v>215.05</v>
      </c>
      <c r="H39" s="135">
        <v>262.36</v>
      </c>
      <c r="I39" s="135">
        <v>262.36</v>
      </c>
      <c r="J39" s="136">
        <v>2.743499610675801E-5</v>
      </c>
      <c r="L39" s="10"/>
      <c r="N39" s="10"/>
    </row>
    <row r="40" spans="1:14" s="11" customFormat="1" ht="25.5" x14ac:dyDescent="0.2">
      <c r="A40" s="133" t="s">
        <v>687</v>
      </c>
      <c r="B40" s="133" t="s">
        <v>526</v>
      </c>
      <c r="C40" s="133" t="s">
        <v>79</v>
      </c>
      <c r="D40" s="133" t="s">
        <v>527</v>
      </c>
      <c r="E40" s="134" t="s">
        <v>115</v>
      </c>
      <c r="F40" s="135">
        <v>7</v>
      </c>
      <c r="G40" s="135">
        <v>283.44</v>
      </c>
      <c r="H40" s="135">
        <v>345.79</v>
      </c>
      <c r="I40" s="135">
        <v>2420.5300000000002</v>
      </c>
      <c r="J40" s="136">
        <v>2.5311492272560971E-4</v>
      </c>
      <c r="L40" s="10"/>
      <c r="N40" s="10"/>
    </row>
    <row r="41" spans="1:14" s="11" customFormat="1" ht="25.5" x14ac:dyDescent="0.2">
      <c r="A41" s="133" t="s">
        <v>688</v>
      </c>
      <c r="B41" s="133" t="s">
        <v>528</v>
      </c>
      <c r="C41" s="133" t="s">
        <v>79</v>
      </c>
      <c r="D41" s="133" t="s">
        <v>529</v>
      </c>
      <c r="E41" s="134" t="s">
        <v>115</v>
      </c>
      <c r="F41" s="135">
        <v>21</v>
      </c>
      <c r="G41" s="135">
        <v>73.510000000000005</v>
      </c>
      <c r="H41" s="135">
        <v>89.68</v>
      </c>
      <c r="I41" s="135">
        <v>1883.28</v>
      </c>
      <c r="J41" s="136">
        <v>1.9693466789119998E-4</v>
      </c>
      <c r="L41" s="10"/>
      <c r="N41" s="10"/>
    </row>
    <row r="42" spans="1:14" s="11" customFormat="1" ht="25.5" x14ac:dyDescent="0.2">
      <c r="A42" s="133" t="s">
        <v>689</v>
      </c>
      <c r="B42" s="133" t="s">
        <v>530</v>
      </c>
      <c r="C42" s="133" t="s">
        <v>79</v>
      </c>
      <c r="D42" s="133" t="s">
        <v>531</v>
      </c>
      <c r="E42" s="134" t="s">
        <v>115</v>
      </c>
      <c r="F42" s="135">
        <v>1</v>
      </c>
      <c r="G42" s="135">
        <v>144.28</v>
      </c>
      <c r="H42" s="135">
        <v>176.02</v>
      </c>
      <c r="I42" s="135">
        <v>176.02</v>
      </c>
      <c r="J42" s="136">
        <v>1.8406418717455195E-5</v>
      </c>
      <c r="L42" s="10"/>
      <c r="N42" s="10"/>
    </row>
    <row r="43" spans="1:14" s="11" customFormat="1" ht="25.5" x14ac:dyDescent="0.2">
      <c r="A43" s="133" t="s">
        <v>690</v>
      </c>
      <c r="B43" s="133" t="s">
        <v>532</v>
      </c>
      <c r="C43" s="133" t="s">
        <v>79</v>
      </c>
      <c r="D43" s="133" t="s">
        <v>533</v>
      </c>
      <c r="E43" s="134" t="s">
        <v>115</v>
      </c>
      <c r="F43" s="135">
        <v>7</v>
      </c>
      <c r="G43" s="135">
        <v>384.29</v>
      </c>
      <c r="H43" s="135">
        <v>468.83</v>
      </c>
      <c r="I43" s="135">
        <v>3281.81</v>
      </c>
      <c r="J43" s="136">
        <v>3.4317900813050581E-4</v>
      </c>
      <c r="L43" s="10"/>
      <c r="N43" s="10"/>
    </row>
    <row r="44" spans="1:14" s="11" customFormat="1" ht="25.5" x14ac:dyDescent="0.2">
      <c r="A44" s="133" t="s">
        <v>691</v>
      </c>
      <c r="B44" s="133" t="s">
        <v>534</v>
      </c>
      <c r="C44" s="133" t="s">
        <v>79</v>
      </c>
      <c r="D44" s="133" t="s">
        <v>535</v>
      </c>
      <c r="E44" s="134" t="s">
        <v>115</v>
      </c>
      <c r="F44" s="135">
        <v>21</v>
      </c>
      <c r="G44" s="135">
        <v>114.49</v>
      </c>
      <c r="H44" s="135">
        <v>139.66999999999999</v>
      </c>
      <c r="I44" s="135">
        <v>2933.07</v>
      </c>
      <c r="J44" s="136">
        <v>3.0671125183278215E-4</v>
      </c>
      <c r="L44" s="10"/>
      <c r="N44" s="10"/>
    </row>
    <row r="45" spans="1:14" s="11" customFormat="1" ht="25.5" x14ac:dyDescent="0.2">
      <c r="A45" s="133" t="s">
        <v>692</v>
      </c>
      <c r="B45" s="133" t="s">
        <v>536</v>
      </c>
      <c r="C45" s="133" t="s">
        <v>79</v>
      </c>
      <c r="D45" s="133" t="s">
        <v>537</v>
      </c>
      <c r="E45" s="134" t="s">
        <v>115</v>
      </c>
      <c r="F45" s="135">
        <v>1</v>
      </c>
      <c r="G45" s="135">
        <v>316.62</v>
      </c>
      <c r="H45" s="135">
        <v>386.27</v>
      </c>
      <c r="I45" s="135">
        <v>386.27</v>
      </c>
      <c r="J45" s="136">
        <v>4.0392269957910568E-5</v>
      </c>
      <c r="L45" s="10"/>
      <c r="N45" s="10"/>
    </row>
    <row r="46" spans="1:14" s="11" customFormat="1" ht="25.5" x14ac:dyDescent="0.2">
      <c r="A46" s="133" t="s">
        <v>693</v>
      </c>
      <c r="B46" s="133" t="s">
        <v>538</v>
      </c>
      <c r="C46" s="133" t="s">
        <v>79</v>
      </c>
      <c r="D46" s="133" t="s">
        <v>539</v>
      </c>
      <c r="E46" s="134" t="s">
        <v>115</v>
      </c>
      <c r="F46" s="135">
        <v>7</v>
      </c>
      <c r="G46" s="135">
        <v>664.29</v>
      </c>
      <c r="H46" s="135">
        <v>810.43</v>
      </c>
      <c r="I46" s="135">
        <v>5673.01</v>
      </c>
      <c r="J46" s="136">
        <v>5.9322689153681679E-4</v>
      </c>
      <c r="L46" s="10"/>
      <c r="N46" s="10"/>
    </row>
    <row r="47" spans="1:14" s="11" customFormat="1" ht="25.5" x14ac:dyDescent="0.2">
      <c r="A47" s="133" t="s">
        <v>694</v>
      </c>
      <c r="B47" s="133" t="s">
        <v>172</v>
      </c>
      <c r="C47" s="133" t="s">
        <v>75</v>
      </c>
      <c r="D47" s="133" t="s">
        <v>173</v>
      </c>
      <c r="E47" s="134" t="s">
        <v>174</v>
      </c>
      <c r="F47" s="135">
        <v>29</v>
      </c>
      <c r="G47" s="135">
        <v>29.75</v>
      </c>
      <c r="H47" s="135">
        <v>36.29</v>
      </c>
      <c r="I47" s="135">
        <v>1052.4100000000001</v>
      </c>
      <c r="J47" s="136">
        <v>1.1005055745050007E-4</v>
      </c>
      <c r="L47" s="10"/>
      <c r="N47" s="10"/>
    </row>
    <row r="48" spans="1:14" s="11" customFormat="1" ht="25.5" x14ac:dyDescent="0.2">
      <c r="A48" s="133" t="s">
        <v>695</v>
      </c>
      <c r="B48" s="133" t="s">
        <v>540</v>
      </c>
      <c r="C48" s="133" t="s">
        <v>79</v>
      </c>
      <c r="D48" s="133" t="s">
        <v>541</v>
      </c>
      <c r="E48" s="134" t="s">
        <v>542</v>
      </c>
      <c r="F48" s="135">
        <v>217.5</v>
      </c>
      <c r="G48" s="135">
        <v>2.2000000000000002</v>
      </c>
      <c r="H48" s="135">
        <v>2.68</v>
      </c>
      <c r="I48" s="135">
        <v>582.9</v>
      </c>
      <c r="J48" s="136">
        <v>6.0953877232159035E-5</v>
      </c>
      <c r="L48" s="10"/>
      <c r="N48" s="10"/>
    </row>
    <row r="49" spans="1:14" s="11" customFormat="1" x14ac:dyDescent="0.2">
      <c r="A49" s="137">
        <v>3</v>
      </c>
      <c r="B49" s="137"/>
      <c r="C49" s="137"/>
      <c r="D49" s="137" t="s">
        <v>543</v>
      </c>
      <c r="E49" s="137"/>
      <c r="F49" s="138"/>
      <c r="G49" s="139"/>
      <c r="H49" s="139"/>
      <c r="I49" s="138">
        <v>967229.63</v>
      </c>
      <c r="J49" s="140">
        <v>0.10114324261850507</v>
      </c>
      <c r="L49" s="10"/>
      <c r="N49" s="10"/>
    </row>
    <row r="50" spans="1:14" s="11" customFormat="1" ht="51" x14ac:dyDescent="0.2">
      <c r="A50" s="133" t="s">
        <v>696</v>
      </c>
      <c r="B50" s="133" t="s">
        <v>544</v>
      </c>
      <c r="C50" s="133" t="s">
        <v>79</v>
      </c>
      <c r="D50" s="133" t="s">
        <v>545</v>
      </c>
      <c r="E50" s="134" t="s">
        <v>88</v>
      </c>
      <c r="F50" s="135">
        <v>1166.95</v>
      </c>
      <c r="G50" s="135">
        <v>12.78</v>
      </c>
      <c r="H50" s="135">
        <v>15.59</v>
      </c>
      <c r="I50" s="135">
        <v>18192.75</v>
      </c>
      <c r="J50" s="136">
        <v>1.9024166238040166E-3</v>
      </c>
      <c r="L50" s="10"/>
      <c r="N50" s="10"/>
    </row>
    <row r="51" spans="1:14" s="11" customFormat="1" ht="51" x14ac:dyDescent="0.2">
      <c r="A51" s="133" t="s">
        <v>697</v>
      </c>
      <c r="B51" s="133" t="s">
        <v>546</v>
      </c>
      <c r="C51" s="133" t="s">
        <v>79</v>
      </c>
      <c r="D51" s="133" t="s">
        <v>547</v>
      </c>
      <c r="E51" s="134" t="s">
        <v>88</v>
      </c>
      <c r="F51" s="135">
        <v>2194.2800000000002</v>
      </c>
      <c r="G51" s="135">
        <v>11.56</v>
      </c>
      <c r="H51" s="135">
        <v>14.1</v>
      </c>
      <c r="I51" s="135">
        <v>30939.34</v>
      </c>
      <c r="J51" s="136">
        <v>3.2353280700017626E-3</v>
      </c>
      <c r="L51" s="10"/>
      <c r="N51" s="10"/>
    </row>
    <row r="52" spans="1:14" s="11" customFormat="1" ht="51" x14ac:dyDescent="0.2">
      <c r="A52" s="133" t="s">
        <v>698</v>
      </c>
      <c r="B52" s="133" t="s">
        <v>548</v>
      </c>
      <c r="C52" s="133" t="s">
        <v>79</v>
      </c>
      <c r="D52" s="133" t="s">
        <v>549</v>
      </c>
      <c r="E52" s="134" t="s">
        <v>88</v>
      </c>
      <c r="F52" s="135">
        <v>8158.51</v>
      </c>
      <c r="G52" s="135">
        <v>8.81</v>
      </c>
      <c r="H52" s="135">
        <v>10.74</v>
      </c>
      <c r="I52" s="135">
        <v>87622.39</v>
      </c>
      <c r="J52" s="136">
        <v>9.1626769649139819E-3</v>
      </c>
      <c r="L52" s="10"/>
      <c r="N52" s="10"/>
    </row>
    <row r="53" spans="1:14" s="11" customFormat="1" ht="51" x14ac:dyDescent="0.2">
      <c r="A53" s="133" t="s">
        <v>699</v>
      </c>
      <c r="B53" s="133" t="s">
        <v>550</v>
      </c>
      <c r="C53" s="133" t="s">
        <v>79</v>
      </c>
      <c r="D53" s="133" t="s">
        <v>551</v>
      </c>
      <c r="E53" s="134" t="s">
        <v>88</v>
      </c>
      <c r="F53" s="135">
        <v>1994.34</v>
      </c>
      <c r="G53" s="135">
        <v>8.48</v>
      </c>
      <c r="H53" s="135">
        <v>10.34</v>
      </c>
      <c r="I53" s="135">
        <v>20621.47</v>
      </c>
      <c r="J53" s="136">
        <v>2.1563879751700988E-3</v>
      </c>
      <c r="L53" s="10"/>
      <c r="N53" s="10"/>
    </row>
    <row r="54" spans="1:14" s="11" customFormat="1" x14ac:dyDescent="0.2">
      <c r="A54" s="133" t="s">
        <v>700</v>
      </c>
      <c r="B54" s="133" t="s">
        <v>132</v>
      </c>
      <c r="C54" s="133" t="s">
        <v>79</v>
      </c>
      <c r="D54" s="133" t="s">
        <v>133</v>
      </c>
      <c r="E54" s="134" t="s">
        <v>88</v>
      </c>
      <c r="F54" s="135">
        <v>675.7</v>
      </c>
      <c r="G54" s="135">
        <v>82.24</v>
      </c>
      <c r="H54" s="135">
        <v>100.33</v>
      </c>
      <c r="I54" s="135">
        <v>67792.98</v>
      </c>
      <c r="J54" s="136">
        <v>7.0891147368711835E-3</v>
      </c>
      <c r="L54" s="10"/>
      <c r="N54" s="10"/>
    </row>
    <row r="55" spans="1:14" s="11" customFormat="1" ht="25.5" x14ac:dyDescent="0.2">
      <c r="A55" s="133" t="s">
        <v>701</v>
      </c>
      <c r="B55" s="133" t="s">
        <v>506</v>
      </c>
      <c r="C55" s="133" t="s">
        <v>79</v>
      </c>
      <c r="D55" s="133" t="s">
        <v>507</v>
      </c>
      <c r="E55" s="134" t="s">
        <v>508</v>
      </c>
      <c r="F55" s="135">
        <v>1856.46</v>
      </c>
      <c r="G55" s="135">
        <v>2.14</v>
      </c>
      <c r="H55" s="135">
        <v>2.61</v>
      </c>
      <c r="I55" s="135">
        <v>4845.3599999999997</v>
      </c>
      <c r="J55" s="136">
        <v>5.0667949662997792E-4</v>
      </c>
      <c r="L55" s="10"/>
      <c r="N55" s="10"/>
    </row>
    <row r="56" spans="1:14" s="11" customFormat="1" ht="51" x14ac:dyDescent="0.2">
      <c r="A56" s="133" t="s">
        <v>702</v>
      </c>
      <c r="B56" s="133" t="s">
        <v>511</v>
      </c>
      <c r="C56" s="133" t="s">
        <v>79</v>
      </c>
      <c r="D56" s="133" t="s">
        <v>512</v>
      </c>
      <c r="E56" s="134" t="s">
        <v>88</v>
      </c>
      <c r="F56" s="135">
        <v>1031.3599999999999</v>
      </c>
      <c r="G56" s="135">
        <v>6.64</v>
      </c>
      <c r="H56" s="135">
        <v>8.1</v>
      </c>
      <c r="I56" s="135">
        <v>8354.01</v>
      </c>
      <c r="J56" s="136">
        <v>8.73579172990614E-4</v>
      </c>
      <c r="L56" s="10"/>
      <c r="N56" s="10"/>
    </row>
    <row r="57" spans="1:14" s="11" customFormat="1" ht="25.5" x14ac:dyDescent="0.2">
      <c r="A57" s="133" t="s">
        <v>703</v>
      </c>
      <c r="B57" s="133" t="s">
        <v>552</v>
      </c>
      <c r="C57" s="133" t="s">
        <v>79</v>
      </c>
      <c r="D57" s="133" t="s">
        <v>553</v>
      </c>
      <c r="E57" s="134" t="s">
        <v>179</v>
      </c>
      <c r="F57" s="135">
        <v>2187.7600000000002</v>
      </c>
      <c r="G57" s="135">
        <v>22.89</v>
      </c>
      <c r="H57" s="135">
        <v>27.92</v>
      </c>
      <c r="I57" s="135">
        <v>61082.25</v>
      </c>
      <c r="J57" s="136">
        <v>6.387373421794555E-3</v>
      </c>
      <c r="L57" s="10"/>
      <c r="N57" s="10"/>
    </row>
    <row r="58" spans="1:14" s="11" customFormat="1" ht="38.25" x14ac:dyDescent="0.2">
      <c r="A58" s="133" t="s">
        <v>704</v>
      </c>
      <c r="B58" s="133" t="s">
        <v>554</v>
      </c>
      <c r="C58" s="133" t="s">
        <v>79</v>
      </c>
      <c r="D58" s="133" t="s">
        <v>555</v>
      </c>
      <c r="E58" s="134" t="s">
        <v>179</v>
      </c>
      <c r="F58" s="135">
        <v>94.61</v>
      </c>
      <c r="G58" s="135">
        <v>26.5</v>
      </c>
      <c r="H58" s="135">
        <v>32.33</v>
      </c>
      <c r="I58" s="135">
        <v>3058.74</v>
      </c>
      <c r="J58" s="136">
        <v>3.1985256895710091E-4</v>
      </c>
      <c r="L58" s="10"/>
      <c r="N58" s="10"/>
    </row>
    <row r="59" spans="1:14" s="11" customFormat="1" ht="38.25" x14ac:dyDescent="0.2">
      <c r="A59" s="133" t="s">
        <v>705</v>
      </c>
      <c r="B59" s="133" t="s">
        <v>177</v>
      </c>
      <c r="C59" s="133" t="s">
        <v>75</v>
      </c>
      <c r="D59" s="133" t="s">
        <v>178</v>
      </c>
      <c r="E59" s="134" t="s">
        <v>179</v>
      </c>
      <c r="F59" s="135">
        <v>11736</v>
      </c>
      <c r="G59" s="135">
        <v>23.48</v>
      </c>
      <c r="H59" s="135">
        <v>28.64</v>
      </c>
      <c r="I59" s="135">
        <v>336119.03999999998</v>
      </c>
      <c r="J59" s="136">
        <v>3.5147981985848606E-2</v>
      </c>
      <c r="L59" s="10"/>
      <c r="N59" s="10"/>
    </row>
    <row r="60" spans="1:14" s="11" customFormat="1" ht="38.25" x14ac:dyDescent="0.2">
      <c r="A60" s="133" t="s">
        <v>706</v>
      </c>
      <c r="B60" s="133" t="s">
        <v>186</v>
      </c>
      <c r="C60" s="133" t="s">
        <v>75</v>
      </c>
      <c r="D60" s="133" t="s">
        <v>187</v>
      </c>
      <c r="E60" s="134" t="s">
        <v>179</v>
      </c>
      <c r="F60" s="135">
        <v>1014.33</v>
      </c>
      <c r="G60" s="135">
        <v>18.96</v>
      </c>
      <c r="H60" s="135">
        <v>23.13</v>
      </c>
      <c r="I60" s="135">
        <v>23461.45</v>
      </c>
      <c r="J60" s="136">
        <v>2.4533648018329689E-3</v>
      </c>
      <c r="L60" s="10"/>
      <c r="N60" s="10"/>
    </row>
    <row r="61" spans="1:14" s="11" customFormat="1" ht="25.5" x14ac:dyDescent="0.2">
      <c r="A61" s="133" t="s">
        <v>707</v>
      </c>
      <c r="B61" s="133" t="s">
        <v>556</v>
      </c>
      <c r="C61" s="133" t="s">
        <v>79</v>
      </c>
      <c r="D61" s="133" t="s">
        <v>557</v>
      </c>
      <c r="E61" s="134" t="s">
        <v>179</v>
      </c>
      <c r="F61" s="135">
        <v>1768.43</v>
      </c>
      <c r="G61" s="135">
        <v>6.03</v>
      </c>
      <c r="H61" s="135">
        <v>7.35</v>
      </c>
      <c r="I61" s="135">
        <v>12997.96</v>
      </c>
      <c r="J61" s="136">
        <v>1.3591972175476307E-3</v>
      </c>
      <c r="L61" s="10"/>
      <c r="N61" s="10"/>
    </row>
    <row r="62" spans="1:14" s="11" customFormat="1" ht="25.5" x14ac:dyDescent="0.2">
      <c r="A62" s="133" t="s">
        <v>708</v>
      </c>
      <c r="B62" s="133" t="s">
        <v>558</v>
      </c>
      <c r="C62" s="133" t="s">
        <v>79</v>
      </c>
      <c r="D62" s="133" t="s">
        <v>559</v>
      </c>
      <c r="E62" s="134" t="s">
        <v>179</v>
      </c>
      <c r="F62" s="135">
        <v>3113.86</v>
      </c>
      <c r="G62" s="135">
        <v>2.97</v>
      </c>
      <c r="H62" s="135">
        <v>3.62</v>
      </c>
      <c r="I62" s="135">
        <v>11272.17</v>
      </c>
      <c r="J62" s="136">
        <v>1.1787312855035617E-3</v>
      </c>
      <c r="L62" s="10"/>
      <c r="N62" s="10"/>
    </row>
    <row r="63" spans="1:14" s="11" customFormat="1" ht="38.25" x14ac:dyDescent="0.2">
      <c r="A63" s="133" t="s">
        <v>709</v>
      </c>
      <c r="B63" s="133" t="s">
        <v>560</v>
      </c>
      <c r="C63" s="133" t="s">
        <v>79</v>
      </c>
      <c r="D63" s="133" t="s">
        <v>561</v>
      </c>
      <c r="E63" s="134" t="s">
        <v>88</v>
      </c>
      <c r="F63" s="135">
        <v>53.02</v>
      </c>
      <c r="G63" s="135">
        <v>151.82</v>
      </c>
      <c r="H63" s="135">
        <v>185.22</v>
      </c>
      <c r="I63" s="135">
        <v>9820.36</v>
      </c>
      <c r="J63" s="136">
        <v>1.0269154534493143E-3</v>
      </c>
      <c r="L63" s="10"/>
      <c r="N63" s="10"/>
    </row>
    <row r="64" spans="1:14" s="11" customFormat="1" ht="25.5" x14ac:dyDescent="0.2">
      <c r="A64" s="133" t="s">
        <v>710</v>
      </c>
      <c r="B64" s="133" t="s">
        <v>506</v>
      </c>
      <c r="C64" s="133" t="s">
        <v>79</v>
      </c>
      <c r="D64" s="133" t="s">
        <v>507</v>
      </c>
      <c r="E64" s="134" t="s">
        <v>508</v>
      </c>
      <c r="F64" s="135">
        <v>8711.76</v>
      </c>
      <c r="G64" s="135">
        <v>2.14</v>
      </c>
      <c r="H64" s="135">
        <v>2.61</v>
      </c>
      <c r="I64" s="135">
        <v>22737.69</v>
      </c>
      <c r="J64" s="136">
        <v>2.3776811885450164E-3</v>
      </c>
      <c r="L64" s="10"/>
      <c r="N64" s="10"/>
    </row>
    <row r="65" spans="1:14" s="11" customFormat="1" ht="51" x14ac:dyDescent="0.2">
      <c r="A65" s="133" t="s">
        <v>711</v>
      </c>
      <c r="B65" s="133" t="s">
        <v>562</v>
      </c>
      <c r="C65" s="133" t="s">
        <v>79</v>
      </c>
      <c r="D65" s="133" t="s">
        <v>563</v>
      </c>
      <c r="E65" s="134" t="s">
        <v>88</v>
      </c>
      <c r="F65" s="135">
        <v>1018.56</v>
      </c>
      <c r="G65" s="135">
        <v>13.78</v>
      </c>
      <c r="H65" s="135">
        <v>16.809999999999999</v>
      </c>
      <c r="I65" s="135">
        <v>17121.990000000002</v>
      </c>
      <c r="J65" s="136">
        <v>1.7904472060906755E-3</v>
      </c>
      <c r="L65" s="10"/>
      <c r="N65" s="10"/>
    </row>
    <row r="66" spans="1:14" s="11" customFormat="1" ht="63.75" x14ac:dyDescent="0.2">
      <c r="A66" s="133" t="s">
        <v>712</v>
      </c>
      <c r="B66" s="133" t="s">
        <v>564</v>
      </c>
      <c r="C66" s="133" t="s">
        <v>79</v>
      </c>
      <c r="D66" s="133" t="s">
        <v>565</v>
      </c>
      <c r="E66" s="134" t="s">
        <v>88</v>
      </c>
      <c r="F66" s="135">
        <v>1927.9</v>
      </c>
      <c r="G66" s="135">
        <v>8.4499999999999993</v>
      </c>
      <c r="H66" s="135">
        <v>10.3</v>
      </c>
      <c r="I66" s="135">
        <v>19857.37</v>
      </c>
      <c r="J66" s="136">
        <v>2.0764860064051431E-3</v>
      </c>
      <c r="L66" s="10"/>
      <c r="N66" s="10"/>
    </row>
    <row r="67" spans="1:14" s="11" customFormat="1" ht="51" x14ac:dyDescent="0.2">
      <c r="A67" s="133" t="s">
        <v>713</v>
      </c>
      <c r="B67" s="133" t="s">
        <v>566</v>
      </c>
      <c r="C67" s="133" t="s">
        <v>79</v>
      </c>
      <c r="D67" s="133" t="s">
        <v>567</v>
      </c>
      <c r="E67" s="134" t="s">
        <v>88</v>
      </c>
      <c r="F67" s="135">
        <v>6021.77</v>
      </c>
      <c r="G67" s="135">
        <v>12.67</v>
      </c>
      <c r="H67" s="135">
        <v>15.45</v>
      </c>
      <c r="I67" s="135">
        <v>93036.34</v>
      </c>
      <c r="J67" s="136">
        <v>9.7288139414812257E-3</v>
      </c>
      <c r="L67" s="10"/>
      <c r="N67" s="10"/>
    </row>
    <row r="68" spans="1:14" s="11" customFormat="1" ht="51" x14ac:dyDescent="0.2">
      <c r="A68" s="133" t="s">
        <v>714</v>
      </c>
      <c r="B68" s="133" t="s">
        <v>568</v>
      </c>
      <c r="C68" s="133" t="s">
        <v>79</v>
      </c>
      <c r="D68" s="133" t="s">
        <v>569</v>
      </c>
      <c r="E68" s="134" t="s">
        <v>88</v>
      </c>
      <c r="F68" s="135">
        <v>1650.18</v>
      </c>
      <c r="G68" s="135">
        <v>9.77</v>
      </c>
      <c r="H68" s="135">
        <v>11.91</v>
      </c>
      <c r="I68" s="135">
        <v>19653.64</v>
      </c>
      <c r="J68" s="136">
        <v>2.0551819518357353E-3</v>
      </c>
      <c r="L68" s="10"/>
      <c r="N68" s="10"/>
    </row>
    <row r="69" spans="1:14" s="11" customFormat="1" x14ac:dyDescent="0.2">
      <c r="A69" s="133" t="s">
        <v>715</v>
      </c>
      <c r="B69" s="133" t="s">
        <v>570</v>
      </c>
      <c r="C69" s="133" t="s">
        <v>79</v>
      </c>
      <c r="D69" s="133" t="s">
        <v>571</v>
      </c>
      <c r="E69" s="134" t="s">
        <v>88</v>
      </c>
      <c r="F69" s="135">
        <v>356.19</v>
      </c>
      <c r="G69" s="135">
        <v>85.7</v>
      </c>
      <c r="H69" s="135">
        <v>104.55</v>
      </c>
      <c r="I69" s="135">
        <v>37239.660000000003</v>
      </c>
      <c r="J69" s="136">
        <v>3.8941527943169387E-3</v>
      </c>
      <c r="L69" s="10"/>
      <c r="N69" s="10"/>
    </row>
    <row r="70" spans="1:14" s="11" customFormat="1" ht="25.5" x14ac:dyDescent="0.2">
      <c r="A70" s="133" t="s">
        <v>716</v>
      </c>
      <c r="B70" s="133" t="s">
        <v>506</v>
      </c>
      <c r="C70" s="133" t="s">
        <v>79</v>
      </c>
      <c r="D70" s="133" t="s">
        <v>507</v>
      </c>
      <c r="E70" s="134" t="s">
        <v>508</v>
      </c>
      <c r="F70" s="135">
        <v>23525.93</v>
      </c>
      <c r="G70" s="135">
        <v>2.14</v>
      </c>
      <c r="H70" s="135">
        <v>2.61</v>
      </c>
      <c r="I70" s="135">
        <v>61402.67</v>
      </c>
      <c r="J70" s="136">
        <v>6.4208797545149679E-3</v>
      </c>
      <c r="L70" s="10"/>
      <c r="N70" s="10"/>
    </row>
    <row r="71" spans="1:14" s="11" customFormat="1" x14ac:dyDescent="0.2">
      <c r="A71" s="137">
        <v>4</v>
      </c>
      <c r="B71" s="137"/>
      <c r="C71" s="137"/>
      <c r="D71" s="137" t="s">
        <v>572</v>
      </c>
      <c r="E71" s="137"/>
      <c r="F71" s="138"/>
      <c r="G71" s="139"/>
      <c r="H71" s="139"/>
      <c r="I71" s="138">
        <v>2092187.75</v>
      </c>
      <c r="J71" s="140">
        <v>0.21878015999335571</v>
      </c>
      <c r="L71" s="10"/>
      <c r="N71" s="10"/>
    </row>
    <row r="72" spans="1:14" s="11" customFormat="1" ht="25.5" x14ac:dyDescent="0.2">
      <c r="A72" s="128" t="s">
        <v>717</v>
      </c>
      <c r="B72" s="128" t="s">
        <v>573</v>
      </c>
      <c r="C72" s="128" t="s">
        <v>90</v>
      </c>
      <c r="D72" s="128" t="s">
        <v>574</v>
      </c>
      <c r="E72" s="129" t="s">
        <v>95</v>
      </c>
      <c r="F72" s="130">
        <v>820</v>
      </c>
      <c r="G72" s="130">
        <v>80.349999999999994</v>
      </c>
      <c r="H72" s="141">
        <v>92.62</v>
      </c>
      <c r="I72" s="130">
        <v>75948.399999999994</v>
      </c>
      <c r="J72" s="131">
        <v>7.9419273453060681E-3</v>
      </c>
      <c r="L72" s="10"/>
      <c r="N72" s="10"/>
    </row>
    <row r="73" spans="1:14" s="11" customFormat="1" ht="51" x14ac:dyDescent="0.2">
      <c r="A73" s="133" t="s">
        <v>718</v>
      </c>
      <c r="B73" s="133" t="s">
        <v>575</v>
      </c>
      <c r="C73" s="133" t="s">
        <v>79</v>
      </c>
      <c r="D73" s="133" t="s">
        <v>576</v>
      </c>
      <c r="E73" s="134" t="s">
        <v>95</v>
      </c>
      <c r="F73" s="135">
        <v>820</v>
      </c>
      <c r="G73" s="135">
        <v>35.82</v>
      </c>
      <c r="H73" s="135">
        <v>43.7</v>
      </c>
      <c r="I73" s="135">
        <v>35834</v>
      </c>
      <c r="J73" s="136">
        <v>3.7471628696812264E-3</v>
      </c>
      <c r="L73" s="10"/>
      <c r="N73" s="10"/>
    </row>
    <row r="74" spans="1:14" s="11" customFormat="1" ht="38.25" x14ac:dyDescent="0.2">
      <c r="A74" s="133" t="s">
        <v>719</v>
      </c>
      <c r="B74" s="133" t="s">
        <v>577</v>
      </c>
      <c r="C74" s="133" t="s">
        <v>79</v>
      </c>
      <c r="D74" s="133" t="s">
        <v>578</v>
      </c>
      <c r="E74" s="134" t="s">
        <v>174</v>
      </c>
      <c r="F74" s="135">
        <v>144.32</v>
      </c>
      <c r="G74" s="135">
        <v>40.520000000000003</v>
      </c>
      <c r="H74" s="135">
        <v>49.43</v>
      </c>
      <c r="I74" s="135">
        <v>7133.73</v>
      </c>
      <c r="J74" s="136">
        <v>7.459744426614683E-4</v>
      </c>
      <c r="L74" s="10"/>
      <c r="N74" s="10"/>
    </row>
    <row r="75" spans="1:14" s="11" customFormat="1" ht="25.5" x14ac:dyDescent="0.2">
      <c r="A75" s="128" t="s">
        <v>720</v>
      </c>
      <c r="B75" s="128" t="s">
        <v>579</v>
      </c>
      <c r="C75" s="128" t="s">
        <v>90</v>
      </c>
      <c r="D75" s="128" t="s">
        <v>580</v>
      </c>
      <c r="E75" s="129" t="s">
        <v>95</v>
      </c>
      <c r="F75" s="130">
        <v>747.82</v>
      </c>
      <c r="G75" s="130">
        <v>143.16</v>
      </c>
      <c r="H75" s="141">
        <v>165.03</v>
      </c>
      <c r="I75" s="130">
        <v>123412.73</v>
      </c>
      <c r="J75" s="131">
        <v>1.2905274306580186E-2</v>
      </c>
      <c r="L75" s="10"/>
      <c r="N75" s="10"/>
    </row>
    <row r="76" spans="1:14" s="11" customFormat="1" ht="51" x14ac:dyDescent="0.2">
      <c r="A76" s="133" t="s">
        <v>721</v>
      </c>
      <c r="B76" s="133" t="s">
        <v>581</v>
      </c>
      <c r="C76" s="133" t="s">
        <v>79</v>
      </c>
      <c r="D76" s="133" t="s">
        <v>582</v>
      </c>
      <c r="E76" s="134" t="s">
        <v>95</v>
      </c>
      <c r="F76" s="135">
        <v>747.82</v>
      </c>
      <c r="G76" s="135">
        <v>56.96</v>
      </c>
      <c r="H76" s="135">
        <v>69.489999999999995</v>
      </c>
      <c r="I76" s="135">
        <v>51966.01</v>
      </c>
      <c r="J76" s="136">
        <v>5.4340878260167244E-3</v>
      </c>
      <c r="L76" s="10"/>
      <c r="N76" s="10"/>
    </row>
    <row r="77" spans="1:14" s="11" customFormat="1" ht="38.25" x14ac:dyDescent="0.2">
      <c r="A77" s="133" t="s">
        <v>722</v>
      </c>
      <c r="B77" s="133" t="s">
        <v>583</v>
      </c>
      <c r="C77" s="133" t="s">
        <v>79</v>
      </c>
      <c r="D77" s="133" t="s">
        <v>584</v>
      </c>
      <c r="E77" s="134" t="s">
        <v>174</v>
      </c>
      <c r="F77" s="135">
        <v>251.27</v>
      </c>
      <c r="G77" s="135">
        <v>44.36</v>
      </c>
      <c r="H77" s="135">
        <v>54.11</v>
      </c>
      <c r="I77" s="135">
        <v>13596.21</v>
      </c>
      <c r="J77" s="136">
        <v>1.4217562449179155E-3</v>
      </c>
      <c r="L77" s="10"/>
      <c r="N77" s="10"/>
    </row>
    <row r="78" spans="1:14" s="11" customFormat="1" ht="25.5" x14ac:dyDescent="0.2">
      <c r="A78" s="128" t="s">
        <v>723</v>
      </c>
      <c r="B78" s="128" t="s">
        <v>585</v>
      </c>
      <c r="C78" s="128" t="s">
        <v>79</v>
      </c>
      <c r="D78" s="128" t="s">
        <v>586</v>
      </c>
      <c r="E78" s="129" t="s">
        <v>95</v>
      </c>
      <c r="F78" s="130">
        <v>651.12</v>
      </c>
      <c r="G78" s="130">
        <v>429.94</v>
      </c>
      <c r="H78" s="141">
        <v>495.63</v>
      </c>
      <c r="I78" s="130">
        <v>322714.59999999998</v>
      </c>
      <c r="J78" s="131">
        <v>3.3746279137802898E-2</v>
      </c>
      <c r="L78" s="10"/>
      <c r="N78" s="10"/>
    </row>
    <row r="79" spans="1:14" s="11" customFormat="1" ht="51" x14ac:dyDescent="0.2">
      <c r="A79" s="133" t="s">
        <v>724</v>
      </c>
      <c r="B79" s="133" t="s">
        <v>587</v>
      </c>
      <c r="C79" s="133" t="s">
        <v>79</v>
      </c>
      <c r="D79" s="133" t="s">
        <v>588</v>
      </c>
      <c r="E79" s="134" t="s">
        <v>95</v>
      </c>
      <c r="F79" s="135">
        <v>651.12</v>
      </c>
      <c r="G79" s="135">
        <v>79.08</v>
      </c>
      <c r="H79" s="135">
        <v>96.47</v>
      </c>
      <c r="I79" s="135">
        <v>62813.54</v>
      </c>
      <c r="J79" s="136">
        <v>6.5684144890672683E-3</v>
      </c>
      <c r="L79" s="10"/>
      <c r="N79" s="10"/>
    </row>
    <row r="80" spans="1:14" s="11" customFormat="1" ht="38.25" x14ac:dyDescent="0.2">
      <c r="A80" s="133" t="s">
        <v>725</v>
      </c>
      <c r="B80" s="133" t="s">
        <v>589</v>
      </c>
      <c r="C80" s="133" t="s">
        <v>79</v>
      </c>
      <c r="D80" s="133" t="s">
        <v>590</v>
      </c>
      <c r="E80" s="134" t="s">
        <v>174</v>
      </c>
      <c r="F80" s="135">
        <v>408.25</v>
      </c>
      <c r="G80" s="135">
        <v>26.04</v>
      </c>
      <c r="H80" s="135">
        <v>31.76</v>
      </c>
      <c r="I80" s="135">
        <v>12966.02</v>
      </c>
      <c r="J80" s="136">
        <v>1.3558572504198296E-3</v>
      </c>
      <c r="L80" s="10"/>
      <c r="N80" s="10"/>
    </row>
    <row r="81" spans="1:14" s="11" customFormat="1" ht="25.5" x14ac:dyDescent="0.2">
      <c r="A81" s="128" t="s">
        <v>726</v>
      </c>
      <c r="B81" s="128" t="s">
        <v>591</v>
      </c>
      <c r="C81" s="128" t="s">
        <v>79</v>
      </c>
      <c r="D81" s="128" t="s">
        <v>592</v>
      </c>
      <c r="E81" s="129" t="s">
        <v>95</v>
      </c>
      <c r="F81" s="130">
        <v>782.45</v>
      </c>
      <c r="G81" s="130">
        <v>503.77</v>
      </c>
      <c r="H81" s="141">
        <v>580.74</v>
      </c>
      <c r="I81" s="130">
        <v>454400.01</v>
      </c>
      <c r="J81" s="131">
        <v>4.7516627935892668E-2</v>
      </c>
      <c r="L81" s="10"/>
      <c r="N81" s="10"/>
    </row>
    <row r="82" spans="1:14" s="11" customFormat="1" ht="51" x14ac:dyDescent="0.2">
      <c r="A82" s="133" t="s">
        <v>727</v>
      </c>
      <c r="B82" s="133" t="s">
        <v>593</v>
      </c>
      <c r="C82" s="133" t="s">
        <v>79</v>
      </c>
      <c r="D82" s="133" t="s">
        <v>594</v>
      </c>
      <c r="E82" s="134" t="s">
        <v>95</v>
      </c>
      <c r="F82" s="135">
        <v>782.45</v>
      </c>
      <c r="G82" s="135">
        <v>102.21</v>
      </c>
      <c r="H82" s="135">
        <v>124.69</v>
      </c>
      <c r="I82" s="135">
        <v>97563.69</v>
      </c>
      <c r="J82" s="136">
        <v>1.020223911919098E-2</v>
      </c>
      <c r="L82" s="10"/>
      <c r="N82" s="10"/>
    </row>
    <row r="83" spans="1:14" s="11" customFormat="1" ht="38.25" x14ac:dyDescent="0.2">
      <c r="A83" s="133" t="s">
        <v>728</v>
      </c>
      <c r="B83" s="133" t="s">
        <v>595</v>
      </c>
      <c r="C83" s="133" t="s">
        <v>79</v>
      </c>
      <c r="D83" s="133" t="s">
        <v>596</v>
      </c>
      <c r="E83" s="134" t="s">
        <v>174</v>
      </c>
      <c r="F83" s="135">
        <v>617.35</v>
      </c>
      <c r="G83" s="135">
        <v>17.73</v>
      </c>
      <c r="H83" s="135">
        <v>21.63</v>
      </c>
      <c r="I83" s="135">
        <v>13353.28</v>
      </c>
      <c r="J83" s="136">
        <v>1.3963530447188963E-3</v>
      </c>
      <c r="L83" s="10"/>
      <c r="N83" s="10"/>
    </row>
    <row r="84" spans="1:14" s="11" customFormat="1" ht="25.5" x14ac:dyDescent="0.2">
      <c r="A84" s="128" t="s">
        <v>729</v>
      </c>
      <c r="B84" s="128" t="s">
        <v>597</v>
      </c>
      <c r="C84" s="128" t="s">
        <v>79</v>
      </c>
      <c r="D84" s="128" t="s">
        <v>598</v>
      </c>
      <c r="E84" s="129" t="s">
        <v>95</v>
      </c>
      <c r="F84" s="130">
        <v>211.32</v>
      </c>
      <c r="G84" s="130">
        <v>752.39</v>
      </c>
      <c r="H84" s="141">
        <v>867.35</v>
      </c>
      <c r="I84" s="130">
        <v>183288.4</v>
      </c>
      <c r="J84" s="131">
        <v>1.9166475607615127E-2</v>
      </c>
      <c r="L84" s="10"/>
      <c r="N84" s="10"/>
    </row>
    <row r="85" spans="1:14" s="11" customFormat="1" ht="51" x14ac:dyDescent="0.2">
      <c r="A85" s="133" t="s">
        <v>730</v>
      </c>
      <c r="B85" s="133" t="s">
        <v>599</v>
      </c>
      <c r="C85" s="133" t="s">
        <v>79</v>
      </c>
      <c r="D85" s="133" t="s">
        <v>600</v>
      </c>
      <c r="E85" s="134" t="s">
        <v>95</v>
      </c>
      <c r="F85" s="135">
        <v>211.32</v>
      </c>
      <c r="G85" s="135">
        <v>126.31</v>
      </c>
      <c r="H85" s="135">
        <v>154.09</v>
      </c>
      <c r="I85" s="135">
        <v>32562.29</v>
      </c>
      <c r="J85" s="136">
        <v>3.4050400189705949E-3</v>
      </c>
      <c r="L85" s="10"/>
      <c r="N85" s="10"/>
    </row>
    <row r="86" spans="1:14" s="11" customFormat="1" ht="38.25" x14ac:dyDescent="0.2">
      <c r="A86" s="133" t="s">
        <v>731</v>
      </c>
      <c r="B86" s="133" t="s">
        <v>601</v>
      </c>
      <c r="C86" s="133" t="s">
        <v>79</v>
      </c>
      <c r="D86" s="133" t="s">
        <v>602</v>
      </c>
      <c r="E86" s="134" t="s">
        <v>174</v>
      </c>
      <c r="F86" s="135">
        <v>253.58</v>
      </c>
      <c r="G86" s="135">
        <v>16.21</v>
      </c>
      <c r="H86" s="135">
        <v>19.77</v>
      </c>
      <c r="I86" s="135">
        <v>5013.2700000000004</v>
      </c>
      <c r="J86" s="136">
        <v>5.2423785231028636E-4</v>
      </c>
      <c r="L86" s="10"/>
      <c r="N86" s="10"/>
    </row>
    <row r="87" spans="1:14" s="11" customFormat="1" x14ac:dyDescent="0.2">
      <c r="A87" s="128" t="s">
        <v>732</v>
      </c>
      <c r="B87" s="128" t="s">
        <v>603</v>
      </c>
      <c r="C87" s="128" t="s">
        <v>379</v>
      </c>
      <c r="D87" s="128" t="s">
        <v>604</v>
      </c>
      <c r="E87" s="129" t="s">
        <v>167</v>
      </c>
      <c r="F87" s="130">
        <v>294.61</v>
      </c>
      <c r="G87" s="132">
        <v>1414.9259</v>
      </c>
      <c r="H87" s="141">
        <v>1631.12</v>
      </c>
      <c r="I87" s="130">
        <v>480544.26</v>
      </c>
      <c r="J87" s="131">
        <v>5.0250533245254268E-2</v>
      </c>
      <c r="L87" s="10"/>
      <c r="N87" s="10"/>
    </row>
    <row r="88" spans="1:14" s="11" customFormat="1" ht="38.25" x14ac:dyDescent="0.2">
      <c r="A88" s="133" t="s">
        <v>733</v>
      </c>
      <c r="B88" s="133" t="s">
        <v>605</v>
      </c>
      <c r="C88" s="133" t="s">
        <v>79</v>
      </c>
      <c r="D88" s="133" t="s">
        <v>606</v>
      </c>
      <c r="E88" s="134" t="s">
        <v>95</v>
      </c>
      <c r="F88" s="135">
        <v>294.61</v>
      </c>
      <c r="G88" s="135">
        <v>42.15</v>
      </c>
      <c r="H88" s="135">
        <v>51.42</v>
      </c>
      <c r="I88" s="135">
        <v>15148.84</v>
      </c>
      <c r="J88" s="136">
        <v>1.5841148285634244E-3</v>
      </c>
      <c r="L88" s="10"/>
      <c r="N88" s="10"/>
    </row>
    <row r="89" spans="1:14" s="11" customFormat="1" ht="25.5" x14ac:dyDescent="0.2">
      <c r="A89" s="133" t="s">
        <v>734</v>
      </c>
      <c r="B89" s="133" t="s">
        <v>607</v>
      </c>
      <c r="C89" s="133" t="s">
        <v>79</v>
      </c>
      <c r="D89" s="133" t="s">
        <v>608</v>
      </c>
      <c r="E89" s="134" t="s">
        <v>174</v>
      </c>
      <c r="F89" s="135">
        <v>11.29</v>
      </c>
      <c r="G89" s="135">
        <v>95.42</v>
      </c>
      <c r="H89" s="135">
        <v>116.41</v>
      </c>
      <c r="I89" s="135">
        <v>1314.26</v>
      </c>
      <c r="J89" s="136">
        <v>1.3743222283605649E-4</v>
      </c>
      <c r="L89" s="10"/>
      <c r="N89" s="10"/>
    </row>
    <row r="90" spans="1:14" s="11" customFormat="1" ht="38.25" x14ac:dyDescent="0.2">
      <c r="A90" s="133" t="s">
        <v>735</v>
      </c>
      <c r="B90" s="133" t="s">
        <v>609</v>
      </c>
      <c r="C90" s="133" t="s">
        <v>79</v>
      </c>
      <c r="D90" s="133" t="s">
        <v>610</v>
      </c>
      <c r="E90" s="134" t="s">
        <v>542</v>
      </c>
      <c r="F90" s="135">
        <v>30180.65</v>
      </c>
      <c r="G90" s="135">
        <v>2.79</v>
      </c>
      <c r="H90" s="135">
        <v>3.4</v>
      </c>
      <c r="I90" s="135">
        <v>102614.21</v>
      </c>
      <c r="J90" s="136">
        <v>1.0730372205549813E-2</v>
      </c>
      <c r="L90" s="10"/>
      <c r="N90" s="10"/>
    </row>
    <row r="91" spans="1:14" s="11" customFormat="1" x14ac:dyDescent="0.2">
      <c r="A91" s="137">
        <v>5</v>
      </c>
      <c r="B91" s="137"/>
      <c r="C91" s="137"/>
      <c r="D91" s="137" t="s">
        <v>611</v>
      </c>
      <c r="E91" s="137"/>
      <c r="F91" s="138"/>
      <c r="G91" s="139"/>
      <c r="H91" s="139"/>
      <c r="I91" s="138">
        <v>597845.18999999994</v>
      </c>
      <c r="J91" s="140">
        <v>6.2516696371756372E-2</v>
      </c>
      <c r="L91" s="10"/>
      <c r="N91" s="10"/>
    </row>
    <row r="92" spans="1:14" s="11" customFormat="1" ht="38.25" x14ac:dyDescent="0.2">
      <c r="A92" s="133" t="s">
        <v>736</v>
      </c>
      <c r="B92" s="133" t="s">
        <v>190</v>
      </c>
      <c r="C92" s="133" t="s">
        <v>75</v>
      </c>
      <c r="D92" s="133" t="s">
        <v>191</v>
      </c>
      <c r="E92" s="134" t="s">
        <v>192</v>
      </c>
      <c r="F92" s="135">
        <v>37</v>
      </c>
      <c r="G92" s="135">
        <v>4261.3999999999996</v>
      </c>
      <c r="H92" s="135">
        <v>5198.8999999999996</v>
      </c>
      <c r="I92" s="135">
        <v>192359.3</v>
      </c>
      <c r="J92" s="136">
        <v>2.0115019997708098E-2</v>
      </c>
      <c r="L92" s="10"/>
      <c r="N92" s="10"/>
    </row>
    <row r="93" spans="1:14" s="11" customFormat="1" ht="38.25" x14ac:dyDescent="0.2">
      <c r="A93" s="133" t="s">
        <v>737</v>
      </c>
      <c r="B93" s="133" t="s">
        <v>234</v>
      </c>
      <c r="C93" s="133" t="s">
        <v>75</v>
      </c>
      <c r="D93" s="133" t="s">
        <v>235</v>
      </c>
      <c r="E93" s="134" t="s">
        <v>192</v>
      </c>
      <c r="F93" s="135">
        <v>4</v>
      </c>
      <c r="G93" s="135">
        <v>8843.2900000000009</v>
      </c>
      <c r="H93" s="135">
        <v>10788.81</v>
      </c>
      <c r="I93" s="135">
        <v>43155.24</v>
      </c>
      <c r="J93" s="136">
        <v>4.5127452408378092E-3</v>
      </c>
      <c r="L93" s="10"/>
      <c r="N93" s="10"/>
    </row>
    <row r="94" spans="1:14" s="11" customFormat="1" ht="38.25" x14ac:dyDescent="0.2">
      <c r="A94" s="133" t="s">
        <v>738</v>
      </c>
      <c r="B94" s="133" t="s">
        <v>612</v>
      </c>
      <c r="C94" s="133" t="s">
        <v>79</v>
      </c>
      <c r="D94" s="133" t="s">
        <v>613</v>
      </c>
      <c r="E94" s="134" t="s">
        <v>95</v>
      </c>
      <c r="F94" s="135">
        <v>16.47</v>
      </c>
      <c r="G94" s="135">
        <v>938.42</v>
      </c>
      <c r="H94" s="135">
        <v>1144.8699999999999</v>
      </c>
      <c r="I94" s="135">
        <v>18856</v>
      </c>
      <c r="J94" s="136">
        <v>1.9717727038764637E-3</v>
      </c>
      <c r="L94" s="10"/>
      <c r="N94" s="10"/>
    </row>
    <row r="95" spans="1:14" s="11" customFormat="1" ht="38.25" x14ac:dyDescent="0.2">
      <c r="A95" s="133" t="s">
        <v>739</v>
      </c>
      <c r="B95" s="133" t="s">
        <v>244</v>
      </c>
      <c r="C95" s="133" t="s">
        <v>75</v>
      </c>
      <c r="D95" s="133" t="s">
        <v>245</v>
      </c>
      <c r="E95" s="134" t="s">
        <v>192</v>
      </c>
      <c r="F95" s="135">
        <v>11</v>
      </c>
      <c r="G95" s="135">
        <v>354.39</v>
      </c>
      <c r="H95" s="135">
        <v>432.35</v>
      </c>
      <c r="I95" s="135">
        <v>4755.8500000000004</v>
      </c>
      <c r="J95" s="136">
        <v>4.9731943220889267E-4</v>
      </c>
      <c r="L95" s="10"/>
      <c r="N95" s="10"/>
    </row>
    <row r="96" spans="1:14" s="11" customFormat="1" ht="38.25" x14ac:dyDescent="0.2">
      <c r="A96" s="133" t="s">
        <v>740</v>
      </c>
      <c r="B96" s="133" t="s">
        <v>248</v>
      </c>
      <c r="C96" s="133" t="s">
        <v>79</v>
      </c>
      <c r="D96" s="133" t="s">
        <v>249</v>
      </c>
      <c r="E96" s="134" t="s">
        <v>88</v>
      </c>
      <c r="F96" s="135">
        <v>13.88</v>
      </c>
      <c r="G96" s="135">
        <v>478.14</v>
      </c>
      <c r="H96" s="135">
        <v>583.33000000000004</v>
      </c>
      <c r="I96" s="135">
        <v>8096.62</v>
      </c>
      <c r="J96" s="136">
        <v>8.4666388999046749E-4</v>
      </c>
      <c r="L96" s="10"/>
      <c r="N96" s="10"/>
    </row>
    <row r="97" spans="1:14" s="11" customFormat="1" ht="25.5" x14ac:dyDescent="0.2">
      <c r="A97" s="133" t="s">
        <v>741</v>
      </c>
      <c r="B97" s="133" t="s">
        <v>201</v>
      </c>
      <c r="C97" s="133" t="s">
        <v>79</v>
      </c>
      <c r="D97" s="133" t="s">
        <v>202</v>
      </c>
      <c r="E97" s="134" t="s">
        <v>88</v>
      </c>
      <c r="F97" s="135">
        <v>13.88</v>
      </c>
      <c r="G97" s="135">
        <v>281.31</v>
      </c>
      <c r="H97" s="135">
        <v>343.19</v>
      </c>
      <c r="I97" s="135">
        <v>4763.47</v>
      </c>
      <c r="J97" s="136">
        <v>4.9811625592566927E-4</v>
      </c>
      <c r="L97" s="10"/>
      <c r="N97" s="10"/>
    </row>
    <row r="98" spans="1:14" s="11" customFormat="1" ht="63.75" x14ac:dyDescent="0.2">
      <c r="A98" s="133" t="s">
        <v>742</v>
      </c>
      <c r="B98" s="133" t="s">
        <v>246</v>
      </c>
      <c r="C98" s="133" t="s">
        <v>75</v>
      </c>
      <c r="D98" s="133" t="s">
        <v>247</v>
      </c>
      <c r="E98" s="134" t="s">
        <v>115</v>
      </c>
      <c r="F98" s="135">
        <v>41</v>
      </c>
      <c r="G98" s="135">
        <v>225.8</v>
      </c>
      <c r="H98" s="135">
        <v>275.47000000000003</v>
      </c>
      <c r="I98" s="135">
        <v>11294.27</v>
      </c>
      <c r="J98" s="136">
        <v>1.1810422834222969E-3</v>
      </c>
      <c r="L98" s="10"/>
      <c r="N98" s="10"/>
    </row>
    <row r="99" spans="1:14" s="11" customFormat="1" ht="25.5" x14ac:dyDescent="0.2">
      <c r="A99" s="128" t="s">
        <v>743</v>
      </c>
      <c r="B99" s="128" t="s">
        <v>614</v>
      </c>
      <c r="C99" s="128" t="s">
        <v>232</v>
      </c>
      <c r="D99" s="128" t="s">
        <v>615</v>
      </c>
      <c r="E99" s="129" t="s">
        <v>115</v>
      </c>
      <c r="F99" s="130">
        <v>41</v>
      </c>
      <c r="G99" s="130">
        <v>610</v>
      </c>
      <c r="H99" s="130">
        <v>744.2</v>
      </c>
      <c r="I99" s="130">
        <v>30512.2</v>
      </c>
      <c r="J99" s="131">
        <v>3.1906620224448155E-3</v>
      </c>
      <c r="L99" s="10"/>
      <c r="N99" s="10"/>
    </row>
    <row r="100" spans="1:14" s="11" customFormat="1" ht="38.25" x14ac:dyDescent="0.2">
      <c r="A100" s="133" t="s">
        <v>744</v>
      </c>
      <c r="B100" s="133" t="s">
        <v>254</v>
      </c>
      <c r="C100" s="133" t="s">
        <v>75</v>
      </c>
      <c r="D100" s="133" t="s">
        <v>255</v>
      </c>
      <c r="E100" s="134" t="s">
        <v>192</v>
      </c>
      <c r="F100" s="135">
        <v>1</v>
      </c>
      <c r="G100" s="135">
        <v>7480.25</v>
      </c>
      <c r="H100" s="135">
        <v>9125.9</v>
      </c>
      <c r="I100" s="135">
        <v>9125.9</v>
      </c>
      <c r="J100" s="136">
        <v>9.5429574237941356E-4</v>
      </c>
      <c r="L100" s="10"/>
      <c r="N100" s="10"/>
    </row>
    <row r="101" spans="1:14" s="11" customFormat="1" ht="63.75" x14ac:dyDescent="0.2">
      <c r="A101" s="133" t="s">
        <v>745</v>
      </c>
      <c r="B101" s="133" t="s">
        <v>258</v>
      </c>
      <c r="C101" s="133" t="s">
        <v>75</v>
      </c>
      <c r="D101" s="133" t="s">
        <v>259</v>
      </c>
      <c r="E101" s="134" t="s">
        <v>115</v>
      </c>
      <c r="F101" s="135">
        <v>67</v>
      </c>
      <c r="G101" s="135">
        <v>1009.8</v>
      </c>
      <c r="H101" s="135">
        <v>1231.95</v>
      </c>
      <c r="I101" s="135">
        <v>82540.649999999994</v>
      </c>
      <c r="J101" s="136">
        <v>8.6312792018572778E-3</v>
      </c>
      <c r="L101" s="10"/>
      <c r="N101" s="10"/>
    </row>
    <row r="102" spans="1:14" s="11" customFormat="1" ht="63.75" x14ac:dyDescent="0.2">
      <c r="A102" s="133" t="s">
        <v>746</v>
      </c>
      <c r="B102" s="133" t="s">
        <v>268</v>
      </c>
      <c r="C102" s="133" t="s">
        <v>75</v>
      </c>
      <c r="D102" s="133" t="s">
        <v>269</v>
      </c>
      <c r="E102" s="134" t="s">
        <v>115</v>
      </c>
      <c r="F102" s="135">
        <v>2</v>
      </c>
      <c r="G102" s="135">
        <v>1787.64</v>
      </c>
      <c r="H102" s="135">
        <v>2180.92</v>
      </c>
      <c r="I102" s="135">
        <v>4361.84</v>
      </c>
      <c r="J102" s="136">
        <v>4.5611779012921696E-4</v>
      </c>
      <c r="L102" s="10"/>
      <c r="N102" s="10"/>
    </row>
    <row r="103" spans="1:14" s="11" customFormat="1" ht="63.75" x14ac:dyDescent="0.2">
      <c r="A103" s="133" t="s">
        <v>747</v>
      </c>
      <c r="B103" s="133" t="s">
        <v>270</v>
      </c>
      <c r="C103" s="133" t="s">
        <v>75</v>
      </c>
      <c r="D103" s="133" t="s">
        <v>271</v>
      </c>
      <c r="E103" s="134" t="s">
        <v>115</v>
      </c>
      <c r="F103" s="135">
        <v>24</v>
      </c>
      <c r="G103" s="135">
        <v>2566</v>
      </c>
      <c r="H103" s="135">
        <v>3130.52</v>
      </c>
      <c r="I103" s="135">
        <v>75132.479999999996</v>
      </c>
      <c r="J103" s="136">
        <v>7.856606556986865E-3</v>
      </c>
      <c r="L103" s="10"/>
      <c r="N103" s="10"/>
    </row>
    <row r="104" spans="1:14" s="11" customFormat="1" ht="25.5" x14ac:dyDescent="0.2">
      <c r="A104" s="128" t="s">
        <v>748</v>
      </c>
      <c r="B104" s="128" t="s">
        <v>616</v>
      </c>
      <c r="C104" s="128" t="s">
        <v>232</v>
      </c>
      <c r="D104" s="128" t="s">
        <v>617</v>
      </c>
      <c r="E104" s="129" t="s">
        <v>115</v>
      </c>
      <c r="F104" s="130">
        <v>143</v>
      </c>
      <c r="G104" s="130">
        <v>628</v>
      </c>
      <c r="H104" s="130">
        <v>766.16</v>
      </c>
      <c r="I104" s="130">
        <v>109560.88</v>
      </c>
      <c r="J104" s="131">
        <v>1.1456785776234874E-2</v>
      </c>
      <c r="L104" s="10"/>
      <c r="N104" s="10"/>
    </row>
    <row r="105" spans="1:14" s="11" customFormat="1" ht="25.5" x14ac:dyDescent="0.2">
      <c r="A105" s="133" t="s">
        <v>749</v>
      </c>
      <c r="B105" s="133" t="s">
        <v>506</v>
      </c>
      <c r="C105" s="133" t="s">
        <v>79</v>
      </c>
      <c r="D105" s="133" t="s">
        <v>507</v>
      </c>
      <c r="E105" s="134" t="s">
        <v>508</v>
      </c>
      <c r="F105" s="135">
        <v>1276.05</v>
      </c>
      <c r="G105" s="135">
        <v>2.14</v>
      </c>
      <c r="H105" s="135">
        <v>2.61</v>
      </c>
      <c r="I105" s="135">
        <v>3330.49</v>
      </c>
      <c r="J105" s="136">
        <v>3.4826947775421744E-4</v>
      </c>
      <c r="L105" s="10"/>
      <c r="N105" s="10"/>
    </row>
    <row r="106" spans="1:14" s="11" customFormat="1" x14ac:dyDescent="0.2">
      <c r="A106" s="137">
        <v>6</v>
      </c>
      <c r="B106" s="137"/>
      <c r="C106" s="137"/>
      <c r="D106" s="137" t="s">
        <v>618</v>
      </c>
      <c r="E106" s="137"/>
      <c r="F106" s="138"/>
      <c r="G106" s="139"/>
      <c r="H106" s="139"/>
      <c r="I106" s="138">
        <v>58434.02</v>
      </c>
      <c r="J106" s="140">
        <v>6.1104479006030632E-3</v>
      </c>
      <c r="L106" s="10"/>
      <c r="N106" s="10"/>
    </row>
    <row r="107" spans="1:14" s="11" customFormat="1" ht="51" x14ac:dyDescent="0.2">
      <c r="A107" s="133" t="s">
        <v>750</v>
      </c>
      <c r="B107" s="133" t="s">
        <v>619</v>
      </c>
      <c r="C107" s="133" t="s">
        <v>79</v>
      </c>
      <c r="D107" s="133" t="s">
        <v>620</v>
      </c>
      <c r="E107" s="134" t="s">
        <v>88</v>
      </c>
      <c r="F107" s="135">
        <v>91.52</v>
      </c>
      <c r="G107" s="135">
        <v>8.84</v>
      </c>
      <c r="H107" s="135">
        <v>10.78</v>
      </c>
      <c r="I107" s="135">
        <v>986.58</v>
      </c>
      <c r="J107" s="136">
        <v>1.0316671161383335E-4</v>
      </c>
      <c r="L107" s="10"/>
      <c r="N107" s="10"/>
    </row>
    <row r="108" spans="1:14" s="11" customFormat="1" ht="25.5" x14ac:dyDescent="0.2">
      <c r="A108" s="133" t="s">
        <v>751</v>
      </c>
      <c r="B108" s="133" t="s">
        <v>506</v>
      </c>
      <c r="C108" s="133" t="s">
        <v>79</v>
      </c>
      <c r="D108" s="133" t="s">
        <v>507</v>
      </c>
      <c r="E108" s="134" t="s">
        <v>508</v>
      </c>
      <c r="F108" s="135">
        <v>858</v>
      </c>
      <c r="G108" s="135">
        <v>2.14</v>
      </c>
      <c r="H108" s="135">
        <v>2.61</v>
      </c>
      <c r="I108" s="135">
        <v>2239.38</v>
      </c>
      <c r="J108" s="136">
        <v>2.3417205969489157E-4</v>
      </c>
      <c r="L108" s="10"/>
      <c r="N108" s="10"/>
    </row>
    <row r="109" spans="1:14" s="11" customFormat="1" ht="25.5" x14ac:dyDescent="0.2">
      <c r="A109" s="133" t="s">
        <v>752</v>
      </c>
      <c r="B109" s="133" t="s">
        <v>272</v>
      </c>
      <c r="C109" s="133" t="s">
        <v>75</v>
      </c>
      <c r="D109" s="133" t="s">
        <v>273</v>
      </c>
      <c r="E109" s="134" t="s">
        <v>151</v>
      </c>
      <c r="F109" s="135">
        <v>76.260000000000005</v>
      </c>
      <c r="G109" s="135">
        <v>13.85</v>
      </c>
      <c r="H109" s="135">
        <v>16.89</v>
      </c>
      <c r="I109" s="135">
        <v>1288.03</v>
      </c>
      <c r="J109" s="136">
        <v>1.3468935064563014E-4</v>
      </c>
      <c r="L109" s="10"/>
      <c r="N109" s="10"/>
    </row>
    <row r="110" spans="1:14" s="11" customFormat="1" x14ac:dyDescent="0.2">
      <c r="A110" s="128" t="s">
        <v>753</v>
      </c>
      <c r="B110" s="128" t="s">
        <v>621</v>
      </c>
      <c r="C110" s="128" t="s">
        <v>232</v>
      </c>
      <c r="D110" s="128" t="s">
        <v>622</v>
      </c>
      <c r="E110" s="129" t="s">
        <v>151</v>
      </c>
      <c r="F110" s="130">
        <v>104.86</v>
      </c>
      <c r="G110" s="130">
        <v>102.02</v>
      </c>
      <c r="H110" s="141">
        <v>117.6</v>
      </c>
      <c r="I110" s="130">
        <v>12331.53</v>
      </c>
      <c r="J110" s="131">
        <v>1.2895086047429853E-3</v>
      </c>
      <c r="L110" s="10"/>
      <c r="N110" s="10"/>
    </row>
    <row r="111" spans="1:14" s="11" customFormat="1" ht="25.5" x14ac:dyDescent="0.2">
      <c r="A111" s="133" t="s">
        <v>754</v>
      </c>
      <c r="B111" s="133" t="s">
        <v>506</v>
      </c>
      <c r="C111" s="133" t="s">
        <v>79</v>
      </c>
      <c r="D111" s="133" t="s">
        <v>507</v>
      </c>
      <c r="E111" s="134" t="s">
        <v>508</v>
      </c>
      <c r="F111" s="135">
        <v>2422.27</v>
      </c>
      <c r="G111" s="135">
        <v>2.14</v>
      </c>
      <c r="H111" s="135">
        <v>2.61</v>
      </c>
      <c r="I111" s="135">
        <v>6322.12</v>
      </c>
      <c r="J111" s="136">
        <v>6.6110435122143988E-4</v>
      </c>
      <c r="L111" s="10"/>
      <c r="N111" s="10"/>
    </row>
    <row r="112" spans="1:14" s="11" customFormat="1" ht="25.5" x14ac:dyDescent="0.2">
      <c r="A112" s="133" t="s">
        <v>755</v>
      </c>
      <c r="B112" s="133" t="s">
        <v>290</v>
      </c>
      <c r="C112" s="133" t="s">
        <v>75</v>
      </c>
      <c r="D112" s="133" t="s">
        <v>291</v>
      </c>
      <c r="E112" s="134" t="s">
        <v>77</v>
      </c>
      <c r="F112" s="135">
        <v>508.43</v>
      </c>
      <c r="G112" s="135">
        <v>1.1599999999999999</v>
      </c>
      <c r="H112" s="135">
        <v>1.41</v>
      </c>
      <c r="I112" s="135">
        <v>716.88</v>
      </c>
      <c r="J112" s="136">
        <v>7.4964171401938875E-5</v>
      </c>
      <c r="L112" s="10"/>
      <c r="N112" s="10"/>
    </row>
    <row r="113" spans="1:14" s="11" customFormat="1" ht="38.25" x14ac:dyDescent="0.2">
      <c r="A113" s="128" t="s">
        <v>756</v>
      </c>
      <c r="B113" s="128" t="s">
        <v>623</v>
      </c>
      <c r="C113" s="128" t="s">
        <v>75</v>
      </c>
      <c r="D113" s="128" t="s">
        <v>624</v>
      </c>
      <c r="E113" s="129" t="s">
        <v>625</v>
      </c>
      <c r="F113" s="130">
        <v>0.61</v>
      </c>
      <c r="G113" s="130">
        <v>3306.18</v>
      </c>
      <c r="H113" s="130">
        <v>4033.53</v>
      </c>
      <c r="I113" s="130">
        <v>2460.4499999999998</v>
      </c>
      <c r="J113" s="131">
        <v>2.5728935878515302E-4</v>
      </c>
      <c r="L113" s="10"/>
      <c r="N113" s="10"/>
    </row>
    <row r="114" spans="1:14" s="11" customFormat="1" ht="38.25" x14ac:dyDescent="0.2">
      <c r="A114" s="133" t="s">
        <v>757</v>
      </c>
      <c r="B114" s="133" t="s">
        <v>304</v>
      </c>
      <c r="C114" s="133" t="s">
        <v>75</v>
      </c>
      <c r="D114" s="133" t="s">
        <v>305</v>
      </c>
      <c r="E114" s="134" t="s">
        <v>151</v>
      </c>
      <c r="F114" s="135">
        <v>15.25</v>
      </c>
      <c r="G114" s="135">
        <v>119.48</v>
      </c>
      <c r="H114" s="135">
        <v>145.76</v>
      </c>
      <c r="I114" s="135">
        <v>2222.84</v>
      </c>
      <c r="J114" s="136">
        <v>2.3244247120729524E-4</v>
      </c>
      <c r="L114" s="10"/>
      <c r="N114" s="10"/>
    </row>
    <row r="115" spans="1:14" s="11" customFormat="1" ht="38.25" x14ac:dyDescent="0.2">
      <c r="A115" s="128" t="s">
        <v>758</v>
      </c>
      <c r="B115" s="128" t="s">
        <v>626</v>
      </c>
      <c r="C115" s="128" t="s">
        <v>79</v>
      </c>
      <c r="D115" s="128" t="s">
        <v>627</v>
      </c>
      <c r="E115" s="129" t="s">
        <v>174</v>
      </c>
      <c r="F115" s="130">
        <v>38.97</v>
      </c>
      <c r="G115" s="130">
        <v>640.52</v>
      </c>
      <c r="H115" s="141">
        <v>738.39</v>
      </c>
      <c r="I115" s="130">
        <v>28775.05</v>
      </c>
      <c r="J115" s="131">
        <v>3.0090081747284917E-3</v>
      </c>
      <c r="L115" s="10"/>
      <c r="N115" s="10"/>
    </row>
    <row r="116" spans="1:14" s="11" customFormat="1" ht="25.5" x14ac:dyDescent="0.2">
      <c r="A116" s="133" t="s">
        <v>759</v>
      </c>
      <c r="B116" s="133" t="s">
        <v>628</v>
      </c>
      <c r="C116" s="133" t="s">
        <v>79</v>
      </c>
      <c r="D116" s="133" t="s">
        <v>629</v>
      </c>
      <c r="E116" s="134" t="s">
        <v>542</v>
      </c>
      <c r="F116" s="135">
        <v>623.52</v>
      </c>
      <c r="G116" s="135">
        <v>1.44</v>
      </c>
      <c r="H116" s="135">
        <v>1.75</v>
      </c>
      <c r="I116" s="135">
        <v>1091.1600000000001</v>
      </c>
      <c r="J116" s="136">
        <v>1.1410264656140445E-4</v>
      </c>
      <c r="L116" s="10"/>
      <c r="N116" s="10"/>
    </row>
    <row r="117" spans="1:14" s="11" customFormat="1" x14ac:dyDescent="0.2">
      <c r="A117" s="137">
        <v>7</v>
      </c>
      <c r="B117" s="137"/>
      <c r="C117" s="137"/>
      <c r="D117" s="137" t="s">
        <v>630</v>
      </c>
      <c r="E117" s="137"/>
      <c r="F117" s="138"/>
      <c r="G117" s="139"/>
      <c r="H117" s="139"/>
      <c r="I117" s="138">
        <v>84710.98</v>
      </c>
      <c r="J117" s="140">
        <v>8.8582307001816418E-3</v>
      </c>
      <c r="L117" s="10"/>
      <c r="N117" s="10"/>
    </row>
    <row r="118" spans="1:14" s="11" customFormat="1" ht="25.5" x14ac:dyDescent="0.2">
      <c r="A118" s="133" t="s">
        <v>760</v>
      </c>
      <c r="B118" s="133" t="s">
        <v>322</v>
      </c>
      <c r="C118" s="133" t="s">
        <v>75</v>
      </c>
      <c r="D118" s="133" t="s">
        <v>323</v>
      </c>
      <c r="E118" s="134" t="s">
        <v>77</v>
      </c>
      <c r="F118" s="135">
        <v>1017.22</v>
      </c>
      <c r="G118" s="135">
        <v>0.95</v>
      </c>
      <c r="H118" s="135">
        <v>1.1499999999999999</v>
      </c>
      <c r="I118" s="135">
        <v>1169.8</v>
      </c>
      <c r="J118" s="136">
        <v>1.2232603463060496E-4</v>
      </c>
      <c r="L118" s="10"/>
      <c r="N118" s="10"/>
    </row>
    <row r="119" spans="1:14" s="11" customFormat="1" ht="38.25" x14ac:dyDescent="0.2">
      <c r="A119" s="128" t="s">
        <v>761</v>
      </c>
      <c r="B119" s="128" t="s">
        <v>631</v>
      </c>
      <c r="C119" s="128" t="s">
        <v>75</v>
      </c>
      <c r="D119" s="128" t="s">
        <v>632</v>
      </c>
      <c r="E119" s="129" t="s">
        <v>625</v>
      </c>
      <c r="F119" s="130">
        <v>0.51</v>
      </c>
      <c r="G119" s="130">
        <v>3587.19</v>
      </c>
      <c r="H119" s="130">
        <v>4376.37</v>
      </c>
      <c r="I119" s="130">
        <v>2231.94</v>
      </c>
      <c r="J119" s="131">
        <v>2.3339405858559793E-4</v>
      </c>
      <c r="L119" s="10"/>
      <c r="N119" s="10"/>
    </row>
    <row r="120" spans="1:14" s="11" customFormat="1" ht="38.25" x14ac:dyDescent="0.2">
      <c r="A120" s="133" t="s">
        <v>762</v>
      </c>
      <c r="B120" s="133" t="s">
        <v>304</v>
      </c>
      <c r="C120" s="133" t="s">
        <v>75</v>
      </c>
      <c r="D120" s="133" t="s">
        <v>305</v>
      </c>
      <c r="E120" s="134" t="s">
        <v>151</v>
      </c>
      <c r="F120" s="135">
        <v>38.56</v>
      </c>
      <c r="G120" s="135">
        <v>119.48</v>
      </c>
      <c r="H120" s="135">
        <v>145.76</v>
      </c>
      <c r="I120" s="135">
        <v>5620.5</v>
      </c>
      <c r="J120" s="136">
        <v>5.8773591865388553E-4</v>
      </c>
      <c r="L120" s="10"/>
      <c r="N120" s="10"/>
    </row>
    <row r="121" spans="1:14" s="11" customFormat="1" ht="38.25" x14ac:dyDescent="0.2">
      <c r="A121" s="128" t="s">
        <v>763</v>
      </c>
      <c r="B121" s="128" t="s">
        <v>626</v>
      </c>
      <c r="C121" s="128" t="s">
        <v>79</v>
      </c>
      <c r="D121" s="128" t="s">
        <v>627</v>
      </c>
      <c r="E121" s="129" t="s">
        <v>174</v>
      </c>
      <c r="F121" s="130">
        <v>98.5</v>
      </c>
      <c r="G121" s="130">
        <v>640.52</v>
      </c>
      <c r="H121" s="141">
        <v>738.39</v>
      </c>
      <c r="I121" s="130">
        <v>72731.41</v>
      </c>
      <c r="J121" s="131">
        <v>7.6055265672702417E-3</v>
      </c>
      <c r="L121" s="10"/>
      <c r="N121" s="10"/>
    </row>
    <row r="122" spans="1:14" s="11" customFormat="1" ht="25.5" x14ac:dyDescent="0.2">
      <c r="A122" s="133" t="s">
        <v>764</v>
      </c>
      <c r="B122" s="133" t="s">
        <v>628</v>
      </c>
      <c r="C122" s="133" t="s">
        <v>79</v>
      </c>
      <c r="D122" s="133" t="s">
        <v>629</v>
      </c>
      <c r="E122" s="134" t="s">
        <v>542</v>
      </c>
      <c r="F122" s="135">
        <v>1576</v>
      </c>
      <c r="G122" s="135">
        <v>1.44</v>
      </c>
      <c r="H122" s="135">
        <v>1.75</v>
      </c>
      <c r="I122" s="135">
        <v>2758</v>
      </c>
      <c r="J122" s="136">
        <v>2.8840417465482009E-4</v>
      </c>
      <c r="L122" s="10"/>
      <c r="N122" s="10"/>
    </row>
    <row r="123" spans="1:14" s="11" customFormat="1" ht="51" x14ac:dyDescent="0.2">
      <c r="A123" s="133" t="s">
        <v>765</v>
      </c>
      <c r="B123" s="133" t="s">
        <v>324</v>
      </c>
      <c r="C123" s="133" t="s">
        <v>75</v>
      </c>
      <c r="D123" s="133" t="s">
        <v>325</v>
      </c>
      <c r="E123" s="134" t="s">
        <v>115</v>
      </c>
      <c r="F123" s="135">
        <v>1</v>
      </c>
      <c r="G123" s="135">
        <v>163.38999999999999</v>
      </c>
      <c r="H123" s="135">
        <v>199.33</v>
      </c>
      <c r="I123" s="135">
        <v>199.33</v>
      </c>
      <c r="J123" s="136">
        <v>2.0843946386492126E-5</v>
      </c>
      <c r="L123" s="10"/>
      <c r="N123" s="10"/>
    </row>
    <row r="124" spans="1:14" s="11" customFormat="1" x14ac:dyDescent="0.2">
      <c r="A124" s="137">
        <v>8</v>
      </c>
      <c r="B124" s="137"/>
      <c r="C124" s="137"/>
      <c r="D124" s="137" t="s">
        <v>633</v>
      </c>
      <c r="E124" s="137"/>
      <c r="F124" s="138"/>
      <c r="G124" s="139"/>
      <c r="H124" s="139"/>
      <c r="I124" s="138">
        <v>850320.49</v>
      </c>
      <c r="J124" s="140">
        <v>8.8918048988590348E-2</v>
      </c>
      <c r="L124" s="10"/>
      <c r="N124" s="10"/>
    </row>
    <row r="125" spans="1:14" s="11" customFormat="1" ht="38.25" x14ac:dyDescent="0.2">
      <c r="A125" s="133" t="s">
        <v>766</v>
      </c>
      <c r="B125" s="133" t="s">
        <v>500</v>
      </c>
      <c r="C125" s="133" t="s">
        <v>79</v>
      </c>
      <c r="D125" s="133" t="s">
        <v>501</v>
      </c>
      <c r="E125" s="134" t="s">
        <v>179</v>
      </c>
      <c r="F125" s="135">
        <v>9876.1200000000008</v>
      </c>
      <c r="G125" s="135">
        <v>0.66</v>
      </c>
      <c r="H125" s="135">
        <v>0.8</v>
      </c>
      <c r="I125" s="135">
        <v>7900.89</v>
      </c>
      <c r="J125" s="136">
        <v>8.261963957536336E-4</v>
      </c>
      <c r="L125" s="10"/>
      <c r="N125" s="10"/>
    </row>
    <row r="126" spans="1:14" s="11" customFormat="1" ht="51" x14ac:dyDescent="0.2">
      <c r="A126" s="133" t="s">
        <v>767</v>
      </c>
      <c r="B126" s="133" t="s">
        <v>511</v>
      </c>
      <c r="C126" s="133" t="s">
        <v>79</v>
      </c>
      <c r="D126" s="133" t="s">
        <v>512</v>
      </c>
      <c r="E126" s="134" t="s">
        <v>88</v>
      </c>
      <c r="F126" s="135">
        <v>1851.77</v>
      </c>
      <c r="G126" s="135">
        <v>6.64</v>
      </c>
      <c r="H126" s="135">
        <v>8.1</v>
      </c>
      <c r="I126" s="135">
        <v>14999.33</v>
      </c>
      <c r="J126" s="136">
        <v>1.5684805616480357E-3</v>
      </c>
      <c r="L126" s="10"/>
      <c r="N126" s="10"/>
    </row>
    <row r="127" spans="1:14" s="11" customFormat="1" ht="25.5" x14ac:dyDescent="0.2">
      <c r="A127" s="133" t="s">
        <v>768</v>
      </c>
      <c r="B127" s="133" t="s">
        <v>506</v>
      </c>
      <c r="C127" s="133" t="s">
        <v>79</v>
      </c>
      <c r="D127" s="133" t="s">
        <v>507</v>
      </c>
      <c r="E127" s="134" t="s">
        <v>508</v>
      </c>
      <c r="F127" s="135">
        <v>13888.28</v>
      </c>
      <c r="G127" s="135">
        <v>2.14</v>
      </c>
      <c r="H127" s="135">
        <v>2.61</v>
      </c>
      <c r="I127" s="135">
        <v>36248.410000000003</v>
      </c>
      <c r="J127" s="136">
        <v>3.7904977406089655E-3</v>
      </c>
      <c r="L127" s="10"/>
      <c r="N127" s="10"/>
    </row>
    <row r="128" spans="1:14" s="11" customFormat="1" ht="25.5" x14ac:dyDescent="0.2">
      <c r="A128" s="133" t="s">
        <v>769</v>
      </c>
      <c r="B128" s="133" t="s">
        <v>326</v>
      </c>
      <c r="C128" s="133" t="s">
        <v>75</v>
      </c>
      <c r="D128" s="133" t="s">
        <v>327</v>
      </c>
      <c r="E128" s="134" t="s">
        <v>151</v>
      </c>
      <c r="F128" s="135">
        <v>7265.58</v>
      </c>
      <c r="G128" s="135">
        <v>6.09</v>
      </c>
      <c r="H128" s="135">
        <v>7.42</v>
      </c>
      <c r="I128" s="135">
        <v>53910.6</v>
      </c>
      <c r="J128" s="136">
        <v>5.6374336831566873E-3</v>
      </c>
      <c r="L128" s="10"/>
      <c r="N128" s="10"/>
    </row>
    <row r="129" spans="1:14" s="11" customFormat="1" ht="51" x14ac:dyDescent="0.2">
      <c r="A129" s="133" t="s">
        <v>770</v>
      </c>
      <c r="B129" s="133" t="s">
        <v>504</v>
      </c>
      <c r="C129" s="133" t="s">
        <v>79</v>
      </c>
      <c r="D129" s="133" t="s">
        <v>505</v>
      </c>
      <c r="E129" s="134" t="s">
        <v>88</v>
      </c>
      <c r="F129" s="135">
        <v>9081.98</v>
      </c>
      <c r="G129" s="135">
        <v>8.4600000000000009</v>
      </c>
      <c r="H129" s="135">
        <v>10.32</v>
      </c>
      <c r="I129" s="135">
        <v>93726.03</v>
      </c>
      <c r="J129" s="136">
        <v>9.80093485345283E-3</v>
      </c>
      <c r="L129" s="10"/>
      <c r="N129" s="10"/>
    </row>
    <row r="130" spans="1:14" s="11" customFormat="1" ht="63.75" x14ac:dyDescent="0.2">
      <c r="A130" s="133" t="s">
        <v>771</v>
      </c>
      <c r="B130" s="133" t="s">
        <v>634</v>
      </c>
      <c r="C130" s="133" t="s">
        <v>79</v>
      </c>
      <c r="D130" s="133" t="s">
        <v>635</v>
      </c>
      <c r="E130" s="134" t="s">
        <v>88</v>
      </c>
      <c r="F130" s="135">
        <v>4372.25</v>
      </c>
      <c r="G130" s="135">
        <v>9.4600000000000009</v>
      </c>
      <c r="H130" s="135">
        <v>11.54</v>
      </c>
      <c r="I130" s="135">
        <v>50455.76</v>
      </c>
      <c r="J130" s="136">
        <v>5.2761609207330256E-3</v>
      </c>
      <c r="L130" s="10"/>
      <c r="N130" s="10"/>
    </row>
    <row r="131" spans="1:14" s="11" customFormat="1" ht="25.5" x14ac:dyDescent="0.2">
      <c r="A131" s="133" t="s">
        <v>772</v>
      </c>
      <c r="B131" s="133" t="s">
        <v>506</v>
      </c>
      <c r="C131" s="133" t="s">
        <v>79</v>
      </c>
      <c r="D131" s="133" t="s">
        <v>507</v>
      </c>
      <c r="E131" s="134" t="s">
        <v>508</v>
      </c>
      <c r="F131" s="135">
        <v>109104.75</v>
      </c>
      <c r="G131" s="135">
        <v>2.14</v>
      </c>
      <c r="H131" s="135">
        <v>2.61</v>
      </c>
      <c r="I131" s="135">
        <v>284763.39</v>
      </c>
      <c r="J131" s="136">
        <v>2.9777719530405599E-2</v>
      </c>
      <c r="L131" s="10"/>
      <c r="N131" s="10"/>
    </row>
    <row r="132" spans="1:14" s="11" customFormat="1" ht="51" x14ac:dyDescent="0.2">
      <c r="A132" s="133" t="s">
        <v>773</v>
      </c>
      <c r="B132" s="133" t="s">
        <v>504</v>
      </c>
      <c r="C132" s="133" t="s">
        <v>79</v>
      </c>
      <c r="D132" s="133" t="s">
        <v>505</v>
      </c>
      <c r="E132" s="134" t="s">
        <v>88</v>
      </c>
      <c r="F132" s="135">
        <v>5465.31</v>
      </c>
      <c r="G132" s="135">
        <v>8.4600000000000009</v>
      </c>
      <c r="H132" s="135">
        <v>10.32</v>
      </c>
      <c r="I132" s="135">
        <v>56401.99</v>
      </c>
      <c r="J132" s="136">
        <v>5.8979584390280691E-3</v>
      </c>
      <c r="L132" s="10"/>
      <c r="N132" s="10"/>
    </row>
    <row r="133" spans="1:14" s="11" customFormat="1" ht="51" x14ac:dyDescent="0.2">
      <c r="A133" s="133" t="s">
        <v>774</v>
      </c>
      <c r="B133" s="133" t="s">
        <v>636</v>
      </c>
      <c r="C133" s="133" t="s">
        <v>79</v>
      </c>
      <c r="D133" s="133" t="s">
        <v>637</v>
      </c>
      <c r="E133" s="134" t="s">
        <v>88</v>
      </c>
      <c r="F133" s="135">
        <v>4838.66</v>
      </c>
      <c r="G133" s="135">
        <v>12.22</v>
      </c>
      <c r="H133" s="135">
        <v>14.9</v>
      </c>
      <c r="I133" s="135">
        <v>72096.03</v>
      </c>
      <c r="J133" s="136">
        <v>7.5390848542563988E-3</v>
      </c>
      <c r="L133" s="10"/>
      <c r="N133" s="10"/>
    </row>
    <row r="134" spans="1:14" s="11" customFormat="1" ht="63.75" x14ac:dyDescent="0.2">
      <c r="A134" s="133" t="s">
        <v>775</v>
      </c>
      <c r="B134" s="133" t="s">
        <v>634</v>
      </c>
      <c r="C134" s="133" t="s">
        <v>79</v>
      </c>
      <c r="D134" s="133" t="s">
        <v>635</v>
      </c>
      <c r="E134" s="134" t="s">
        <v>88</v>
      </c>
      <c r="F134" s="135">
        <v>5322.53</v>
      </c>
      <c r="G134" s="135">
        <v>9.4600000000000009</v>
      </c>
      <c r="H134" s="135">
        <v>11.54</v>
      </c>
      <c r="I134" s="135">
        <v>61421.99</v>
      </c>
      <c r="J134" s="136">
        <v>6.4229000477181337E-3</v>
      </c>
      <c r="L134" s="10"/>
      <c r="N134" s="10"/>
    </row>
    <row r="135" spans="1:14" s="11" customFormat="1" ht="25.5" x14ac:dyDescent="0.2">
      <c r="A135" s="133" t="s">
        <v>776</v>
      </c>
      <c r="B135" s="133" t="s">
        <v>506</v>
      </c>
      <c r="C135" s="133" t="s">
        <v>79</v>
      </c>
      <c r="D135" s="133" t="s">
        <v>507</v>
      </c>
      <c r="E135" s="134" t="s">
        <v>508</v>
      </c>
      <c r="F135" s="135">
        <v>45362.48</v>
      </c>
      <c r="G135" s="135">
        <v>2.14</v>
      </c>
      <c r="H135" s="135">
        <v>2.61</v>
      </c>
      <c r="I135" s="135">
        <v>118396.07</v>
      </c>
      <c r="J135" s="136">
        <v>1.2380681961828972E-2</v>
      </c>
      <c r="L135" s="10"/>
      <c r="N135" s="10"/>
    </row>
    <row r="136" spans="1:14" s="11" customFormat="1" x14ac:dyDescent="0.2">
      <c r="A136" s="137">
        <v>9</v>
      </c>
      <c r="B136" s="137"/>
      <c r="C136" s="137"/>
      <c r="D136" s="137" t="s">
        <v>638</v>
      </c>
      <c r="E136" s="137"/>
      <c r="F136" s="138"/>
      <c r="G136" s="139"/>
      <c r="H136" s="139"/>
      <c r="I136" s="138">
        <v>3150664.15</v>
      </c>
      <c r="J136" s="140">
        <v>0.32946508114404649</v>
      </c>
      <c r="L136" s="10"/>
      <c r="N136" s="10"/>
    </row>
    <row r="137" spans="1:14" s="11" customFormat="1" ht="38.25" x14ac:dyDescent="0.2">
      <c r="A137" s="133" t="s">
        <v>777</v>
      </c>
      <c r="B137" s="133" t="s">
        <v>639</v>
      </c>
      <c r="C137" s="133" t="s">
        <v>79</v>
      </c>
      <c r="D137" s="133" t="s">
        <v>640</v>
      </c>
      <c r="E137" s="134" t="s">
        <v>179</v>
      </c>
      <c r="F137" s="135">
        <v>21861.26</v>
      </c>
      <c r="G137" s="135">
        <v>2.81</v>
      </c>
      <c r="H137" s="135">
        <v>3.42</v>
      </c>
      <c r="I137" s="135">
        <v>74765.5</v>
      </c>
      <c r="J137" s="136">
        <v>7.8182314431308741E-3</v>
      </c>
      <c r="L137" s="10"/>
      <c r="N137" s="10"/>
    </row>
    <row r="138" spans="1:14" s="11" customFormat="1" ht="38.25" x14ac:dyDescent="0.2">
      <c r="A138" s="133" t="s">
        <v>778</v>
      </c>
      <c r="B138" s="133" t="s">
        <v>641</v>
      </c>
      <c r="C138" s="133" t="s">
        <v>79</v>
      </c>
      <c r="D138" s="133" t="s">
        <v>642</v>
      </c>
      <c r="E138" s="134" t="s">
        <v>88</v>
      </c>
      <c r="F138" s="135">
        <v>4372.25</v>
      </c>
      <c r="G138" s="135">
        <v>25.5</v>
      </c>
      <c r="H138" s="135">
        <v>31.11</v>
      </c>
      <c r="I138" s="135">
        <v>136020.69</v>
      </c>
      <c r="J138" s="136">
        <v>1.4223689207914843E-2</v>
      </c>
      <c r="L138" s="10"/>
      <c r="N138" s="10"/>
    </row>
    <row r="139" spans="1:14" s="11" customFormat="1" ht="63.75" x14ac:dyDescent="0.2">
      <c r="A139" s="133" t="s">
        <v>815</v>
      </c>
      <c r="B139" s="133" t="s">
        <v>634</v>
      </c>
      <c r="C139" s="133" t="s">
        <v>79</v>
      </c>
      <c r="D139" s="133" t="s">
        <v>635</v>
      </c>
      <c r="E139" s="134" t="s">
        <v>88</v>
      </c>
      <c r="F139" s="135">
        <v>4809.4799999999996</v>
      </c>
      <c r="G139" s="135">
        <v>9.4600000000000009</v>
      </c>
      <c r="H139" s="135">
        <v>11.54</v>
      </c>
      <c r="I139" s="135">
        <v>55501.39</v>
      </c>
      <c r="J139" s="136">
        <v>5.8037826595885725E-3</v>
      </c>
      <c r="L139" s="10"/>
      <c r="N139" s="10"/>
    </row>
    <row r="140" spans="1:14" s="11" customFormat="1" ht="25.5" x14ac:dyDescent="0.2">
      <c r="A140" s="133" t="s">
        <v>779</v>
      </c>
      <c r="B140" s="133" t="s">
        <v>506</v>
      </c>
      <c r="C140" s="133" t="s">
        <v>79</v>
      </c>
      <c r="D140" s="133" t="s">
        <v>507</v>
      </c>
      <c r="E140" s="134" t="s">
        <v>508</v>
      </c>
      <c r="F140" s="135">
        <v>40989.83</v>
      </c>
      <c r="G140" s="135">
        <v>2.14</v>
      </c>
      <c r="H140" s="135">
        <v>2.61</v>
      </c>
      <c r="I140" s="135">
        <v>106983.45</v>
      </c>
      <c r="J140" s="136">
        <v>1.118726381398666E-2</v>
      </c>
      <c r="L140" s="10"/>
      <c r="N140" s="10"/>
    </row>
    <row r="141" spans="1:14" s="11" customFormat="1" ht="25.5" x14ac:dyDescent="0.2">
      <c r="A141" s="133" t="s">
        <v>780</v>
      </c>
      <c r="B141" s="133" t="s">
        <v>272</v>
      </c>
      <c r="C141" s="133" t="s">
        <v>75</v>
      </c>
      <c r="D141" s="133" t="s">
        <v>273</v>
      </c>
      <c r="E141" s="134" t="s">
        <v>151</v>
      </c>
      <c r="F141" s="135">
        <v>3663.48</v>
      </c>
      <c r="G141" s="135">
        <v>13.85</v>
      </c>
      <c r="H141" s="135">
        <v>16.89</v>
      </c>
      <c r="I141" s="135">
        <v>61876.17</v>
      </c>
      <c r="J141" s="136">
        <v>6.4703936691991801E-3</v>
      </c>
      <c r="L141" s="10"/>
      <c r="N141" s="10"/>
    </row>
    <row r="142" spans="1:14" s="11" customFormat="1" x14ac:dyDescent="0.2">
      <c r="A142" s="128" t="s">
        <v>781</v>
      </c>
      <c r="B142" s="128" t="s">
        <v>621</v>
      </c>
      <c r="C142" s="128" t="s">
        <v>232</v>
      </c>
      <c r="D142" s="128" t="s">
        <v>622</v>
      </c>
      <c r="E142" s="129" t="s">
        <v>151</v>
      </c>
      <c r="F142" s="130">
        <v>5037.29</v>
      </c>
      <c r="G142" s="130">
        <v>102.02</v>
      </c>
      <c r="H142" s="141">
        <v>117.6</v>
      </c>
      <c r="I142" s="130">
        <v>592385.30000000005</v>
      </c>
      <c r="J142" s="131">
        <v>6.194575544747933E-2</v>
      </c>
      <c r="L142" s="10"/>
      <c r="N142" s="10"/>
    </row>
    <row r="143" spans="1:14" s="11" customFormat="1" ht="25.5" x14ac:dyDescent="0.2">
      <c r="A143" s="133" t="s">
        <v>782</v>
      </c>
      <c r="B143" s="133" t="s">
        <v>506</v>
      </c>
      <c r="C143" s="133" t="s">
        <v>79</v>
      </c>
      <c r="D143" s="133" t="s">
        <v>507</v>
      </c>
      <c r="E143" s="134" t="s">
        <v>508</v>
      </c>
      <c r="F143" s="135">
        <v>116361.4</v>
      </c>
      <c r="G143" s="135">
        <v>2.14</v>
      </c>
      <c r="H143" s="135">
        <v>2.61</v>
      </c>
      <c r="I143" s="135">
        <v>303703.25</v>
      </c>
      <c r="J143" s="136">
        <v>3.1758261477968265E-2</v>
      </c>
      <c r="L143" s="10"/>
      <c r="N143" s="10"/>
    </row>
    <row r="144" spans="1:14" s="11" customFormat="1" ht="25.5" x14ac:dyDescent="0.2">
      <c r="A144" s="133" t="s">
        <v>783</v>
      </c>
      <c r="B144" s="133" t="s">
        <v>290</v>
      </c>
      <c r="C144" s="133" t="s">
        <v>75</v>
      </c>
      <c r="D144" s="133" t="s">
        <v>291</v>
      </c>
      <c r="E144" s="134" t="s">
        <v>77</v>
      </c>
      <c r="F144" s="135">
        <v>19561.22</v>
      </c>
      <c r="G144" s="135">
        <v>1.1599999999999999</v>
      </c>
      <c r="H144" s="135">
        <v>1.41</v>
      </c>
      <c r="I144" s="135">
        <v>27581.32</v>
      </c>
      <c r="J144" s="136">
        <v>2.8841797790030753E-3</v>
      </c>
      <c r="L144" s="10"/>
      <c r="N144" s="10"/>
    </row>
    <row r="145" spans="1:14" s="11" customFormat="1" ht="38.25" x14ac:dyDescent="0.2">
      <c r="A145" s="128" t="s">
        <v>784</v>
      </c>
      <c r="B145" s="128" t="s">
        <v>623</v>
      </c>
      <c r="C145" s="128" t="s">
        <v>75</v>
      </c>
      <c r="D145" s="128" t="s">
        <v>624</v>
      </c>
      <c r="E145" s="129" t="s">
        <v>625</v>
      </c>
      <c r="F145" s="130">
        <v>23.47</v>
      </c>
      <c r="G145" s="130">
        <v>3306.18</v>
      </c>
      <c r="H145" s="130">
        <v>4033.53</v>
      </c>
      <c r="I145" s="130">
        <v>94666.94</v>
      </c>
      <c r="J145" s="131">
        <v>9.8993258512680826E-3</v>
      </c>
      <c r="L145" s="10"/>
      <c r="N145" s="10"/>
    </row>
    <row r="146" spans="1:14" s="11" customFormat="1" ht="25.5" x14ac:dyDescent="0.2">
      <c r="A146" s="133" t="s">
        <v>785</v>
      </c>
      <c r="B146" s="133" t="s">
        <v>322</v>
      </c>
      <c r="C146" s="133" t="s">
        <v>75</v>
      </c>
      <c r="D146" s="133" t="s">
        <v>323</v>
      </c>
      <c r="E146" s="134" t="s">
        <v>77</v>
      </c>
      <c r="F146" s="135">
        <v>19561.22</v>
      </c>
      <c r="G146" s="135">
        <v>0.95</v>
      </c>
      <c r="H146" s="135">
        <v>1.1499999999999999</v>
      </c>
      <c r="I146" s="135">
        <v>22495.4</v>
      </c>
      <c r="J146" s="136">
        <v>2.3523449131726032E-3</v>
      </c>
      <c r="L146" s="10"/>
      <c r="N146" s="10"/>
    </row>
    <row r="147" spans="1:14" s="11" customFormat="1" ht="38.25" x14ac:dyDescent="0.2">
      <c r="A147" s="128" t="s">
        <v>786</v>
      </c>
      <c r="B147" s="128" t="s">
        <v>631</v>
      </c>
      <c r="C147" s="128" t="s">
        <v>75</v>
      </c>
      <c r="D147" s="128" t="s">
        <v>632</v>
      </c>
      <c r="E147" s="129" t="s">
        <v>625</v>
      </c>
      <c r="F147" s="130">
        <v>9.7799999999999994</v>
      </c>
      <c r="G147" s="130">
        <v>3587.19</v>
      </c>
      <c r="H147" s="130">
        <v>4376.37</v>
      </c>
      <c r="I147" s="130">
        <v>42800.89</v>
      </c>
      <c r="J147" s="131">
        <v>4.475690846606868E-3</v>
      </c>
      <c r="L147" s="10"/>
      <c r="N147" s="10"/>
    </row>
    <row r="148" spans="1:14" s="11" customFormat="1" ht="38.25" x14ac:dyDescent="0.2">
      <c r="A148" s="133" t="s">
        <v>787</v>
      </c>
      <c r="B148" s="133" t="s">
        <v>304</v>
      </c>
      <c r="C148" s="133" t="s">
        <v>75</v>
      </c>
      <c r="D148" s="133" t="s">
        <v>305</v>
      </c>
      <c r="E148" s="134" t="s">
        <v>151</v>
      </c>
      <c r="F148" s="135">
        <v>775.71</v>
      </c>
      <c r="G148" s="135">
        <v>119.48</v>
      </c>
      <c r="H148" s="135">
        <v>145.76</v>
      </c>
      <c r="I148" s="135">
        <v>113067.48</v>
      </c>
      <c r="J148" s="136">
        <v>1.1823471084010289E-2</v>
      </c>
      <c r="L148" s="10"/>
      <c r="N148" s="10"/>
    </row>
    <row r="149" spans="1:14" s="11" customFormat="1" ht="38.25" x14ac:dyDescent="0.2">
      <c r="A149" s="128" t="s">
        <v>788</v>
      </c>
      <c r="B149" s="128" t="s">
        <v>626</v>
      </c>
      <c r="C149" s="128" t="s">
        <v>79</v>
      </c>
      <c r="D149" s="128" t="s">
        <v>627</v>
      </c>
      <c r="E149" s="129" t="s">
        <v>174</v>
      </c>
      <c r="F149" s="130">
        <v>1981.78</v>
      </c>
      <c r="G149" s="130">
        <v>640.52</v>
      </c>
      <c r="H149" s="141">
        <v>738.39</v>
      </c>
      <c r="I149" s="130">
        <v>1463326.53</v>
      </c>
      <c r="J149" s="131">
        <v>0.15302011607510943</v>
      </c>
      <c r="L149" s="10"/>
      <c r="N149" s="10"/>
    </row>
    <row r="150" spans="1:14" s="11" customFormat="1" ht="25.5" x14ac:dyDescent="0.2">
      <c r="A150" s="133" t="s">
        <v>789</v>
      </c>
      <c r="B150" s="133" t="s">
        <v>628</v>
      </c>
      <c r="C150" s="133" t="s">
        <v>79</v>
      </c>
      <c r="D150" s="133" t="s">
        <v>629</v>
      </c>
      <c r="E150" s="134" t="s">
        <v>542</v>
      </c>
      <c r="F150" s="135">
        <v>31708.48</v>
      </c>
      <c r="G150" s="135">
        <v>1.44</v>
      </c>
      <c r="H150" s="135">
        <v>1.75</v>
      </c>
      <c r="I150" s="135">
        <v>55489.84</v>
      </c>
      <c r="J150" s="136">
        <v>5.8025748756084196E-3</v>
      </c>
      <c r="L150" s="10"/>
      <c r="N150" s="10"/>
    </row>
    <row r="151" spans="1:14" s="11" customFormat="1" x14ac:dyDescent="0.2">
      <c r="A151" s="137">
        <v>10</v>
      </c>
      <c r="B151" s="137"/>
      <c r="C151" s="137"/>
      <c r="D151" s="137" t="s">
        <v>643</v>
      </c>
      <c r="E151" s="137"/>
      <c r="F151" s="138"/>
      <c r="G151" s="139"/>
      <c r="H151" s="139"/>
      <c r="I151" s="138">
        <v>385889.31</v>
      </c>
      <c r="J151" s="140">
        <v>4.0352461188784626E-2</v>
      </c>
      <c r="L151" s="10"/>
      <c r="N151" s="10"/>
    </row>
    <row r="152" spans="1:14" s="11" customFormat="1" ht="38.25" x14ac:dyDescent="0.2">
      <c r="A152" s="133" t="s">
        <v>790</v>
      </c>
      <c r="B152" s="133" t="s">
        <v>332</v>
      </c>
      <c r="C152" s="133" t="s">
        <v>75</v>
      </c>
      <c r="D152" s="133" t="s">
        <v>333</v>
      </c>
      <c r="E152" s="134" t="s">
        <v>95</v>
      </c>
      <c r="F152" s="135">
        <v>4490.6499999999996</v>
      </c>
      <c r="G152" s="135">
        <v>64.739999999999995</v>
      </c>
      <c r="H152" s="135">
        <v>78.98</v>
      </c>
      <c r="I152" s="135">
        <v>354671.53</v>
      </c>
      <c r="J152" s="136">
        <v>3.7088016636407636E-2</v>
      </c>
      <c r="L152" s="10"/>
      <c r="N152" s="10"/>
    </row>
    <row r="153" spans="1:14" s="11" customFormat="1" ht="25.5" x14ac:dyDescent="0.2">
      <c r="A153" s="133" t="s">
        <v>791</v>
      </c>
      <c r="B153" s="133" t="s">
        <v>348</v>
      </c>
      <c r="C153" s="133" t="s">
        <v>75</v>
      </c>
      <c r="D153" s="133" t="s">
        <v>349</v>
      </c>
      <c r="E153" s="134" t="s">
        <v>95</v>
      </c>
      <c r="F153" s="135">
        <v>72.2</v>
      </c>
      <c r="G153" s="135">
        <v>29.42</v>
      </c>
      <c r="H153" s="135">
        <v>35.89</v>
      </c>
      <c r="I153" s="135">
        <v>2591.25</v>
      </c>
      <c r="J153" s="136">
        <v>2.7096712022273476E-4</v>
      </c>
      <c r="L153" s="10"/>
      <c r="N153" s="10"/>
    </row>
    <row r="154" spans="1:14" s="11" customFormat="1" x14ac:dyDescent="0.2">
      <c r="A154" s="133" t="s">
        <v>792</v>
      </c>
      <c r="B154" s="133" t="s">
        <v>352</v>
      </c>
      <c r="C154" s="133" t="s">
        <v>75</v>
      </c>
      <c r="D154" s="133" t="s">
        <v>353</v>
      </c>
      <c r="E154" s="134" t="s">
        <v>179</v>
      </c>
      <c r="F154" s="135">
        <v>1397.78</v>
      </c>
      <c r="G154" s="135">
        <v>16.79</v>
      </c>
      <c r="H154" s="135">
        <v>20.48</v>
      </c>
      <c r="I154" s="135">
        <v>28626.53</v>
      </c>
      <c r="J154" s="136">
        <v>2.993477432154259E-3</v>
      </c>
      <c r="L154" s="10"/>
      <c r="N154" s="10"/>
    </row>
    <row r="155" spans="1:14" s="11" customFormat="1" x14ac:dyDescent="0.2">
      <c r="A155" s="137">
        <v>11</v>
      </c>
      <c r="B155" s="137"/>
      <c r="C155" s="137"/>
      <c r="D155" s="137" t="s">
        <v>644</v>
      </c>
      <c r="E155" s="137"/>
      <c r="F155" s="138"/>
      <c r="G155" s="139"/>
      <c r="H155" s="139"/>
      <c r="I155" s="138">
        <v>494744.01</v>
      </c>
      <c r="J155" s="140">
        <v>5.1735401693062379E-2</v>
      </c>
      <c r="L155" s="10"/>
      <c r="N155" s="10"/>
    </row>
    <row r="156" spans="1:14" s="11" customFormat="1" ht="38.25" x14ac:dyDescent="0.2">
      <c r="A156" s="133" t="s">
        <v>793</v>
      </c>
      <c r="B156" s="133" t="s">
        <v>645</v>
      </c>
      <c r="C156" s="133" t="s">
        <v>79</v>
      </c>
      <c r="D156" s="133" t="s">
        <v>646</v>
      </c>
      <c r="E156" s="134" t="s">
        <v>179</v>
      </c>
      <c r="F156" s="135">
        <v>7371.27</v>
      </c>
      <c r="G156" s="135">
        <v>0.66</v>
      </c>
      <c r="H156" s="135">
        <v>0.8</v>
      </c>
      <c r="I156" s="135">
        <v>5897.01</v>
      </c>
      <c r="J156" s="136">
        <v>6.1665058084888348E-4</v>
      </c>
      <c r="L156" s="10"/>
      <c r="N156" s="10"/>
    </row>
    <row r="157" spans="1:14" s="11" customFormat="1" ht="38.25" x14ac:dyDescent="0.2">
      <c r="A157" s="133" t="s">
        <v>794</v>
      </c>
      <c r="B157" s="133" t="s">
        <v>360</v>
      </c>
      <c r="C157" s="133" t="s">
        <v>75</v>
      </c>
      <c r="D157" s="133" t="s">
        <v>361</v>
      </c>
      <c r="E157" s="134" t="s">
        <v>95</v>
      </c>
      <c r="F157" s="135">
        <v>227.6</v>
      </c>
      <c r="G157" s="135">
        <v>71.06</v>
      </c>
      <c r="H157" s="135">
        <v>86.69</v>
      </c>
      <c r="I157" s="135">
        <v>19730.64</v>
      </c>
      <c r="J157" s="136">
        <v>2.0632338450367583E-3</v>
      </c>
      <c r="L157" s="10"/>
      <c r="N157" s="10"/>
    </row>
    <row r="158" spans="1:14" s="11" customFormat="1" ht="38.25" x14ac:dyDescent="0.2">
      <c r="A158" s="133" t="s">
        <v>795</v>
      </c>
      <c r="B158" s="133" t="s">
        <v>647</v>
      </c>
      <c r="C158" s="133" t="s">
        <v>79</v>
      </c>
      <c r="D158" s="133" t="s">
        <v>648</v>
      </c>
      <c r="E158" s="134" t="s">
        <v>88</v>
      </c>
      <c r="F158" s="135">
        <v>2.73</v>
      </c>
      <c r="G158" s="135">
        <v>387.39</v>
      </c>
      <c r="H158" s="135">
        <v>472.61</v>
      </c>
      <c r="I158" s="135">
        <v>1290.22</v>
      </c>
      <c r="J158" s="136">
        <v>1.349183590366722E-4</v>
      </c>
      <c r="L158" s="10"/>
      <c r="N158" s="10"/>
    </row>
    <row r="159" spans="1:14" s="11" customFormat="1" ht="38.25" x14ac:dyDescent="0.2">
      <c r="A159" s="133" t="s">
        <v>796</v>
      </c>
      <c r="B159" s="133" t="s">
        <v>366</v>
      </c>
      <c r="C159" s="133" t="s">
        <v>75</v>
      </c>
      <c r="D159" s="133" t="s">
        <v>367</v>
      </c>
      <c r="E159" s="134" t="s">
        <v>151</v>
      </c>
      <c r="F159" s="135">
        <v>509.61</v>
      </c>
      <c r="G159" s="135">
        <v>106.31</v>
      </c>
      <c r="H159" s="135">
        <v>129.69</v>
      </c>
      <c r="I159" s="135">
        <v>66091.320000000007</v>
      </c>
      <c r="J159" s="136">
        <v>6.9111720799302405E-3</v>
      </c>
      <c r="L159" s="10"/>
      <c r="N159" s="10"/>
    </row>
    <row r="160" spans="1:14" s="11" customFormat="1" ht="38.25" x14ac:dyDescent="0.2">
      <c r="A160" s="128" t="s">
        <v>797</v>
      </c>
      <c r="B160" s="128" t="s">
        <v>346</v>
      </c>
      <c r="C160" s="128" t="s">
        <v>79</v>
      </c>
      <c r="D160" s="128" t="s">
        <v>347</v>
      </c>
      <c r="E160" s="129" t="s">
        <v>88</v>
      </c>
      <c r="F160" s="130">
        <v>627.58000000000004</v>
      </c>
      <c r="G160" s="130">
        <v>555</v>
      </c>
      <c r="H160" s="141">
        <v>639.79999999999995</v>
      </c>
      <c r="I160" s="130">
        <v>401525.68</v>
      </c>
      <c r="J160" s="131">
        <v>4.1987557049715518E-2</v>
      </c>
      <c r="L160" s="10"/>
      <c r="N160" s="10"/>
    </row>
    <row r="161" spans="1:14" s="11" customFormat="1" ht="25.5" x14ac:dyDescent="0.2">
      <c r="A161" s="133" t="s">
        <v>798</v>
      </c>
      <c r="B161" s="133" t="s">
        <v>540</v>
      </c>
      <c r="C161" s="133" t="s">
        <v>79</v>
      </c>
      <c r="D161" s="133" t="s">
        <v>541</v>
      </c>
      <c r="E161" s="134" t="s">
        <v>542</v>
      </c>
      <c r="F161" s="135">
        <v>78.040000000000006</v>
      </c>
      <c r="G161" s="135">
        <v>2.2000000000000002</v>
      </c>
      <c r="H161" s="135">
        <v>2.68</v>
      </c>
      <c r="I161" s="135">
        <v>209.14</v>
      </c>
      <c r="J161" s="136">
        <v>2.1869778494310757E-5</v>
      </c>
      <c r="L161" s="10"/>
      <c r="N161" s="10"/>
    </row>
    <row r="162" spans="1:14" s="11" customFormat="1" ht="25.5" x14ac:dyDescent="0.2">
      <c r="A162" s="137">
        <v>12</v>
      </c>
      <c r="B162" s="137"/>
      <c r="C162" s="137"/>
      <c r="D162" s="137" t="s">
        <v>649</v>
      </c>
      <c r="E162" s="137"/>
      <c r="F162" s="138"/>
      <c r="G162" s="139"/>
      <c r="H162" s="139"/>
      <c r="I162" s="138">
        <v>96755.13</v>
      </c>
      <c r="J162" s="140">
        <v>1.0117687966377745E-2</v>
      </c>
      <c r="L162" s="10"/>
      <c r="N162" s="10"/>
    </row>
    <row r="163" spans="1:14" s="11" customFormat="1" ht="25.5" x14ac:dyDescent="0.2">
      <c r="A163" s="133" t="s">
        <v>799</v>
      </c>
      <c r="B163" s="133" t="s">
        <v>374</v>
      </c>
      <c r="C163" s="133" t="s">
        <v>75</v>
      </c>
      <c r="D163" s="133" t="s">
        <v>375</v>
      </c>
      <c r="E163" s="134" t="s">
        <v>77</v>
      </c>
      <c r="F163" s="135">
        <v>131.15</v>
      </c>
      <c r="G163" s="135">
        <v>87.27</v>
      </c>
      <c r="H163" s="135">
        <v>106.46</v>
      </c>
      <c r="I163" s="135">
        <v>13962.22</v>
      </c>
      <c r="J163" s="136">
        <v>1.460029925833583E-3</v>
      </c>
      <c r="L163" s="10"/>
      <c r="N163" s="10"/>
    </row>
    <row r="164" spans="1:14" s="11" customFormat="1" ht="25.5" x14ac:dyDescent="0.2">
      <c r="A164" s="133" t="s">
        <v>800</v>
      </c>
      <c r="B164" s="133" t="s">
        <v>389</v>
      </c>
      <c r="C164" s="133" t="s">
        <v>75</v>
      </c>
      <c r="D164" s="133" t="s">
        <v>390</v>
      </c>
      <c r="E164" s="134" t="s">
        <v>77</v>
      </c>
      <c r="F164" s="135">
        <v>64.239999999999995</v>
      </c>
      <c r="G164" s="135">
        <v>97.72</v>
      </c>
      <c r="H164" s="135">
        <v>119.21</v>
      </c>
      <c r="I164" s="135">
        <v>7658.05</v>
      </c>
      <c r="J164" s="136">
        <v>8.0080260685835565E-4</v>
      </c>
      <c r="L164" s="10"/>
      <c r="N164" s="10"/>
    </row>
    <row r="165" spans="1:14" s="11" customFormat="1" ht="25.5" x14ac:dyDescent="0.2">
      <c r="A165" s="133" t="s">
        <v>801</v>
      </c>
      <c r="B165" s="133" t="s">
        <v>391</v>
      </c>
      <c r="C165" s="133" t="s">
        <v>75</v>
      </c>
      <c r="D165" s="133" t="s">
        <v>392</v>
      </c>
      <c r="E165" s="134" t="s">
        <v>77</v>
      </c>
      <c r="F165" s="135">
        <v>140.79</v>
      </c>
      <c r="G165" s="135">
        <v>48.04</v>
      </c>
      <c r="H165" s="135">
        <v>58.6</v>
      </c>
      <c r="I165" s="135">
        <v>8250.2900000000009</v>
      </c>
      <c r="J165" s="136">
        <v>8.6273316827879462E-4</v>
      </c>
      <c r="L165" s="10"/>
      <c r="N165" s="10"/>
    </row>
    <row r="166" spans="1:14" s="11" customFormat="1" ht="63.75" x14ac:dyDescent="0.2">
      <c r="A166" s="133" t="s">
        <v>802</v>
      </c>
      <c r="B166" s="133" t="s">
        <v>395</v>
      </c>
      <c r="C166" s="133" t="s">
        <v>75</v>
      </c>
      <c r="D166" s="133" t="s">
        <v>396</v>
      </c>
      <c r="E166" s="134" t="s">
        <v>115</v>
      </c>
      <c r="F166" s="135">
        <v>92</v>
      </c>
      <c r="G166" s="135">
        <v>334.02</v>
      </c>
      <c r="H166" s="135">
        <v>407.5</v>
      </c>
      <c r="I166" s="135">
        <v>37490</v>
      </c>
      <c r="J166" s="136">
        <v>3.9203308585240041E-3</v>
      </c>
      <c r="L166" s="10"/>
      <c r="N166" s="10"/>
    </row>
    <row r="167" spans="1:14" s="11" customFormat="1" ht="38.25" x14ac:dyDescent="0.2">
      <c r="A167" s="133" t="s">
        <v>803</v>
      </c>
      <c r="B167" s="133" t="s">
        <v>403</v>
      </c>
      <c r="C167" s="133" t="s">
        <v>75</v>
      </c>
      <c r="D167" s="133" t="s">
        <v>404</v>
      </c>
      <c r="E167" s="134" t="s">
        <v>77</v>
      </c>
      <c r="F167" s="135">
        <v>13.76</v>
      </c>
      <c r="G167" s="135">
        <v>427.78</v>
      </c>
      <c r="H167" s="135">
        <v>521.89</v>
      </c>
      <c r="I167" s="135">
        <v>7181.2</v>
      </c>
      <c r="J167" s="136">
        <v>7.5093838253487816E-4</v>
      </c>
      <c r="L167" s="10"/>
      <c r="N167" s="10"/>
    </row>
    <row r="168" spans="1:14" s="11" customFormat="1" ht="25.5" x14ac:dyDescent="0.2">
      <c r="A168" s="128" t="s">
        <v>804</v>
      </c>
      <c r="B168" s="128" t="s">
        <v>650</v>
      </c>
      <c r="C168" s="128" t="s">
        <v>90</v>
      </c>
      <c r="D168" s="128" t="s">
        <v>651</v>
      </c>
      <c r="E168" s="129" t="s">
        <v>115</v>
      </c>
      <c r="F168" s="130">
        <v>88</v>
      </c>
      <c r="G168" s="130">
        <v>132</v>
      </c>
      <c r="H168" s="130">
        <v>161.04</v>
      </c>
      <c r="I168" s="130">
        <v>14171.52</v>
      </c>
      <c r="J168" s="131">
        <v>1.4819164355345453E-3</v>
      </c>
      <c r="L168" s="10"/>
      <c r="N168" s="10"/>
    </row>
    <row r="169" spans="1:14" s="11" customFormat="1" ht="38.25" x14ac:dyDescent="0.2">
      <c r="A169" s="133" t="s">
        <v>805</v>
      </c>
      <c r="B169" s="133" t="s">
        <v>652</v>
      </c>
      <c r="C169" s="133" t="s">
        <v>79</v>
      </c>
      <c r="D169" s="133" t="s">
        <v>653</v>
      </c>
      <c r="E169" s="134" t="s">
        <v>95</v>
      </c>
      <c r="F169" s="135">
        <v>30.91</v>
      </c>
      <c r="G169" s="135">
        <v>20.010000000000002</v>
      </c>
      <c r="H169" s="135">
        <v>24.41</v>
      </c>
      <c r="I169" s="135">
        <v>754.51</v>
      </c>
      <c r="J169" s="136">
        <v>7.8899142066282923E-5</v>
      </c>
      <c r="L169" s="10"/>
      <c r="N169" s="10"/>
    </row>
    <row r="170" spans="1:14" s="11" customFormat="1" ht="76.5" x14ac:dyDescent="0.2">
      <c r="A170" s="133" t="s">
        <v>806</v>
      </c>
      <c r="B170" s="133" t="s">
        <v>423</v>
      </c>
      <c r="C170" s="133" t="s">
        <v>75</v>
      </c>
      <c r="D170" s="133" t="s">
        <v>424</v>
      </c>
      <c r="E170" s="134" t="s">
        <v>167</v>
      </c>
      <c r="F170" s="135">
        <v>30.91</v>
      </c>
      <c r="G170" s="135">
        <v>146.69</v>
      </c>
      <c r="H170" s="135">
        <v>178.96</v>
      </c>
      <c r="I170" s="135">
        <v>5531.65</v>
      </c>
      <c r="J170" s="136">
        <v>5.7844487046023764E-4</v>
      </c>
      <c r="L170" s="10"/>
      <c r="N170" s="10"/>
    </row>
    <row r="171" spans="1:14" s="11" customFormat="1" ht="38.25" x14ac:dyDescent="0.2">
      <c r="A171" s="133" t="s">
        <v>807</v>
      </c>
      <c r="B171" s="133" t="s">
        <v>654</v>
      </c>
      <c r="C171" s="133" t="s">
        <v>79</v>
      </c>
      <c r="D171" s="133" t="s">
        <v>655</v>
      </c>
      <c r="E171" s="134" t="s">
        <v>115</v>
      </c>
      <c r="F171" s="135">
        <v>3</v>
      </c>
      <c r="G171" s="135">
        <v>229.17</v>
      </c>
      <c r="H171" s="135">
        <v>279.58</v>
      </c>
      <c r="I171" s="135">
        <v>838.74</v>
      </c>
      <c r="J171" s="136">
        <v>8.7707076667869392E-5</v>
      </c>
      <c r="L171" s="10"/>
      <c r="N171" s="10"/>
    </row>
    <row r="172" spans="1:14" s="11" customFormat="1" ht="25.5" x14ac:dyDescent="0.2">
      <c r="A172" s="133" t="s">
        <v>808</v>
      </c>
      <c r="B172" s="133" t="s">
        <v>425</v>
      </c>
      <c r="C172" s="133" t="s">
        <v>75</v>
      </c>
      <c r="D172" s="133" t="s">
        <v>426</v>
      </c>
      <c r="E172" s="134" t="s">
        <v>115</v>
      </c>
      <c r="F172" s="135">
        <v>3</v>
      </c>
      <c r="G172" s="135">
        <v>250.54</v>
      </c>
      <c r="H172" s="135">
        <v>305.64999999999998</v>
      </c>
      <c r="I172" s="135">
        <v>916.95</v>
      </c>
      <c r="J172" s="136">
        <v>9.5885499619194074E-5</v>
      </c>
      <c r="L172" s="10"/>
      <c r="N172" s="10"/>
    </row>
    <row r="173" spans="1:14" s="11" customFormat="1" x14ac:dyDescent="0.2">
      <c r="A173" s="137">
        <v>13</v>
      </c>
      <c r="B173" s="137"/>
      <c r="C173" s="137"/>
      <c r="D173" s="137" t="s">
        <v>656</v>
      </c>
      <c r="E173" s="137"/>
      <c r="F173" s="138"/>
      <c r="G173" s="139"/>
      <c r="H173" s="139"/>
      <c r="I173" s="138">
        <v>472131.42</v>
      </c>
      <c r="J173" s="140">
        <v>4.9370802216717989E-2</v>
      </c>
      <c r="L173" s="10"/>
      <c r="N173" s="10"/>
    </row>
    <row r="174" spans="1:14" s="11" customFormat="1" x14ac:dyDescent="0.2">
      <c r="A174" s="133" t="s">
        <v>809</v>
      </c>
      <c r="B174" s="133" t="s">
        <v>810</v>
      </c>
      <c r="C174" s="133" t="s">
        <v>75</v>
      </c>
      <c r="D174" s="133" t="s">
        <v>431</v>
      </c>
      <c r="E174" s="134" t="s">
        <v>192</v>
      </c>
      <c r="F174" s="135">
        <v>1</v>
      </c>
      <c r="G174" s="135">
        <v>386992.97</v>
      </c>
      <c r="H174" s="135">
        <v>472131.42</v>
      </c>
      <c r="I174" s="135">
        <v>472131.42</v>
      </c>
      <c r="J174" s="136">
        <v>4.9370802216717989E-2</v>
      </c>
      <c r="L174" s="10"/>
      <c r="N174" s="10"/>
    </row>
    <row r="175" spans="1:14" s="11" customFormat="1" x14ac:dyDescent="0.2">
      <c r="A175" s="39"/>
      <c r="B175" s="39"/>
      <c r="C175" s="88"/>
      <c r="D175" s="39"/>
      <c r="E175" s="39"/>
      <c r="F175" s="39"/>
      <c r="G175" s="39"/>
      <c r="H175" s="39"/>
      <c r="I175" s="39"/>
      <c r="J175" s="39"/>
    </row>
    <row r="176" spans="1:14" s="11" customFormat="1" x14ac:dyDescent="0.2">
      <c r="A176" s="39"/>
      <c r="B176" s="39"/>
      <c r="C176" s="88"/>
      <c r="D176" s="39"/>
      <c r="E176" s="39"/>
      <c r="F176" s="39"/>
      <c r="G176" s="39"/>
      <c r="H176" s="40" t="s">
        <v>18</v>
      </c>
      <c r="I176" s="148">
        <f>I8+I31+I49+I71+I91+I106+I117+I124+I136+I151+I155+I162+I173</f>
        <v>9562968.370000001</v>
      </c>
      <c r="J176" s="148"/>
    </row>
  </sheetData>
  <autoFilter ref="A7:J174" xr:uid="{00000000-0009-0000-0000-000000000000}"/>
  <mergeCells count="11">
    <mergeCell ref="I176:J176"/>
    <mergeCell ref="A6:J6"/>
    <mergeCell ref="A1:J1"/>
    <mergeCell ref="A2:D2"/>
    <mergeCell ref="E2:F2"/>
    <mergeCell ref="I2:J2"/>
    <mergeCell ref="I3:J3"/>
    <mergeCell ref="E3:F5"/>
    <mergeCell ref="A3:D5"/>
    <mergeCell ref="G2:H2"/>
    <mergeCell ref="G4:H4"/>
  </mergeCells>
  <pageMargins left="0.62992125984251968" right="0.11811023622047245" top="0.31496062992125984" bottom="0.62992125984251968" header="0" footer="0"/>
  <pageSetup paperSize="9" scale="59" fitToHeight="0" orientation="portrait" r:id="rId1"/>
  <headerFooter scaleWithDoc="0">
    <oddFooter>&amp;C&amp;7&amp;P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455"/>
  <sheetViews>
    <sheetView view="pageBreakPreview" zoomScaleNormal="100" zoomScaleSheetLayoutView="100" workbookViewId="0">
      <selection activeCell="A6" sqref="A6:G6"/>
    </sheetView>
  </sheetViews>
  <sheetFormatPr defaultRowHeight="14.25" x14ac:dyDescent="0.2"/>
  <cols>
    <col min="1" max="1" width="12.625" style="24" customWidth="1"/>
    <col min="2" max="2" width="10.625" style="23" customWidth="1"/>
    <col min="3" max="3" width="71.625" style="24" customWidth="1"/>
    <col min="4" max="4" width="8.625" style="23" customWidth="1"/>
    <col min="5" max="5" width="13.625" style="42" customWidth="1"/>
    <col min="6" max="6" width="13.625" style="21" customWidth="1"/>
    <col min="7" max="7" width="13.625" style="22" customWidth="1"/>
    <col min="8" max="8" width="9.875" style="18" customWidth="1"/>
    <col min="9" max="9" width="12.25" style="18" customWidth="1"/>
    <col min="10" max="10" width="9.875" style="18" bestFit="1" customWidth="1"/>
    <col min="11" max="16384" width="9" style="18"/>
  </cols>
  <sheetData>
    <row r="1" spans="1:7" s="1" customFormat="1" ht="56.25" customHeight="1" x14ac:dyDescent="0.2">
      <c r="A1" s="151" t="s">
        <v>9</v>
      </c>
      <c r="B1" s="151"/>
      <c r="C1" s="151"/>
      <c r="D1" s="151"/>
      <c r="E1" s="151"/>
      <c r="F1" s="151"/>
      <c r="G1" s="151"/>
    </row>
    <row r="2" spans="1:7" ht="15" customHeight="1" x14ac:dyDescent="0.2">
      <c r="A2" s="152" t="s">
        <v>7</v>
      </c>
      <c r="B2" s="152"/>
      <c r="C2" s="152"/>
      <c r="D2" s="152" t="s">
        <v>8</v>
      </c>
      <c r="E2" s="152"/>
      <c r="F2" s="76" t="s">
        <v>59</v>
      </c>
    </row>
    <row r="3" spans="1:7" ht="15" customHeight="1" x14ac:dyDescent="0.2">
      <c r="A3" s="156" t="str">
        <f>'Orçamento sintético SD'!A3</f>
        <v>INFRAESTRUTURA URBANA - PAVIMENTAÇÃO E DRENAGEM DE ÁGUAS PLUVIAIS - JARDIM BOTAFOGO</v>
      </c>
      <c r="B3" s="156"/>
      <c r="C3" s="156"/>
      <c r="D3" s="155" t="str">
        <f>'Orçamento sintético SD'!E3</f>
        <v>SINAPI 07/2025 MS
SINAPI 07/2025 SP
AGESUL 06/2025 MS
SICRO 04/2025 MS
Engenharia Consultiva DNIT 04/2025</v>
      </c>
      <c r="E3" s="155"/>
      <c r="F3" s="69" t="str">
        <f>'Orçamento sintético SD'!I3</f>
        <v>Não desonerado</v>
      </c>
      <c r="G3" s="70"/>
    </row>
    <row r="4" spans="1:7" s="65" customFormat="1" ht="15" customHeight="1" x14ac:dyDescent="0.2">
      <c r="A4" s="156"/>
      <c r="B4" s="156"/>
      <c r="C4" s="156"/>
      <c r="D4" s="155"/>
      <c r="E4" s="155"/>
      <c r="F4" s="76" t="s">
        <v>61</v>
      </c>
      <c r="G4" s="66"/>
    </row>
    <row r="5" spans="1:7" ht="45" customHeight="1" x14ac:dyDescent="0.2">
      <c r="A5" s="156"/>
      <c r="B5" s="156"/>
      <c r="C5" s="156"/>
      <c r="D5" s="155"/>
      <c r="E5" s="155"/>
      <c r="F5" s="72">
        <f>'Orçamento sintético SD'!I5</f>
        <v>45912</v>
      </c>
      <c r="G5" s="71"/>
    </row>
    <row r="6" spans="1:7" ht="20.100000000000001" customHeight="1" x14ac:dyDescent="0.2">
      <c r="A6" s="149" t="s">
        <v>63</v>
      </c>
      <c r="B6" s="150"/>
      <c r="C6" s="150"/>
      <c r="D6" s="150"/>
      <c r="E6" s="150"/>
      <c r="F6" s="150"/>
      <c r="G6" s="150"/>
    </row>
    <row r="7" spans="1:7" x14ac:dyDescent="0.2">
      <c r="A7" s="26" t="s">
        <v>1</v>
      </c>
      <c r="B7" s="26" t="s">
        <v>2</v>
      </c>
      <c r="C7" s="26" t="s">
        <v>3</v>
      </c>
      <c r="D7" s="26" t="s">
        <v>62</v>
      </c>
      <c r="E7" s="41" t="s">
        <v>4</v>
      </c>
      <c r="F7" s="27" t="s">
        <v>70</v>
      </c>
      <c r="G7" s="27" t="s">
        <v>5</v>
      </c>
    </row>
    <row r="8" spans="1:7" ht="63.75" x14ac:dyDescent="0.2">
      <c r="A8" s="123" t="s">
        <v>74</v>
      </c>
      <c r="B8" s="124" t="s">
        <v>75</v>
      </c>
      <c r="C8" s="124" t="s">
        <v>76</v>
      </c>
      <c r="D8" s="125" t="s">
        <v>77</v>
      </c>
      <c r="E8" s="126">
        <v>1</v>
      </c>
      <c r="F8" s="127">
        <v>139.84</v>
      </c>
      <c r="G8" s="127">
        <v>139.84</v>
      </c>
    </row>
    <row r="9" spans="1:7" x14ac:dyDescent="0.2">
      <c r="A9" s="118" t="s">
        <v>78</v>
      </c>
      <c r="B9" s="119" t="s">
        <v>79</v>
      </c>
      <c r="C9" s="119" t="s">
        <v>80</v>
      </c>
      <c r="D9" s="120" t="s">
        <v>81</v>
      </c>
      <c r="E9" s="121">
        <v>0.2</v>
      </c>
      <c r="F9" s="122">
        <v>24.29</v>
      </c>
      <c r="G9" s="122">
        <v>4.8499999999999996</v>
      </c>
    </row>
    <row r="10" spans="1:7" x14ac:dyDescent="0.2">
      <c r="A10" s="118" t="s">
        <v>82</v>
      </c>
      <c r="B10" s="119" t="s">
        <v>79</v>
      </c>
      <c r="C10" s="119" t="s">
        <v>83</v>
      </c>
      <c r="D10" s="120" t="s">
        <v>81</v>
      </c>
      <c r="E10" s="121">
        <v>2</v>
      </c>
      <c r="F10" s="122">
        <v>26.87</v>
      </c>
      <c r="G10" s="122">
        <v>53.74</v>
      </c>
    </row>
    <row r="11" spans="1:7" x14ac:dyDescent="0.2">
      <c r="A11" s="118" t="s">
        <v>84</v>
      </c>
      <c r="B11" s="119" t="s">
        <v>79</v>
      </c>
      <c r="C11" s="119" t="s">
        <v>85</v>
      </c>
      <c r="D11" s="120" t="s">
        <v>81</v>
      </c>
      <c r="E11" s="121">
        <v>0.2</v>
      </c>
      <c r="F11" s="122">
        <v>20.79</v>
      </c>
      <c r="G11" s="122">
        <v>4.1500000000000004</v>
      </c>
    </row>
    <row r="12" spans="1:7" ht="25.5" x14ac:dyDescent="0.2">
      <c r="A12" s="118" t="s">
        <v>86</v>
      </c>
      <c r="B12" s="119" t="s">
        <v>79</v>
      </c>
      <c r="C12" s="119" t="s">
        <v>87</v>
      </c>
      <c r="D12" s="120" t="s">
        <v>88</v>
      </c>
      <c r="E12" s="121">
        <v>1.7999999999999999E-2</v>
      </c>
      <c r="F12" s="122">
        <v>755.1</v>
      </c>
      <c r="G12" s="122">
        <v>13.59</v>
      </c>
    </row>
    <row r="13" spans="1:7" x14ac:dyDescent="0.2">
      <c r="A13" s="112" t="s">
        <v>89</v>
      </c>
      <c r="B13" s="113" t="s">
        <v>90</v>
      </c>
      <c r="C13" s="113" t="s">
        <v>91</v>
      </c>
      <c r="D13" s="114" t="s">
        <v>92</v>
      </c>
      <c r="E13" s="115">
        <v>2.82</v>
      </c>
      <c r="F13" s="116">
        <v>10.78</v>
      </c>
      <c r="G13" s="116">
        <v>30.39</v>
      </c>
    </row>
    <row r="14" spans="1:7" x14ac:dyDescent="0.2">
      <c r="A14" s="112" t="s">
        <v>93</v>
      </c>
      <c r="B14" s="113" t="s">
        <v>79</v>
      </c>
      <c r="C14" s="113" t="s">
        <v>94</v>
      </c>
      <c r="D14" s="114" t="s">
        <v>95</v>
      </c>
      <c r="E14" s="115">
        <v>1.5</v>
      </c>
      <c r="F14" s="116">
        <v>7.23</v>
      </c>
      <c r="G14" s="116">
        <v>10.84</v>
      </c>
    </row>
    <row r="15" spans="1:7" x14ac:dyDescent="0.2">
      <c r="A15" s="112" t="s">
        <v>96</v>
      </c>
      <c r="B15" s="113" t="s">
        <v>79</v>
      </c>
      <c r="C15" s="113" t="s">
        <v>97</v>
      </c>
      <c r="D15" s="114" t="s">
        <v>95</v>
      </c>
      <c r="E15" s="115">
        <v>3.2</v>
      </c>
      <c r="F15" s="116">
        <v>3.67</v>
      </c>
      <c r="G15" s="116">
        <v>11.74</v>
      </c>
    </row>
    <row r="16" spans="1:7" x14ac:dyDescent="0.2">
      <c r="A16" s="112" t="s">
        <v>98</v>
      </c>
      <c r="B16" s="113" t="s">
        <v>79</v>
      </c>
      <c r="C16" s="113" t="s">
        <v>99</v>
      </c>
      <c r="D16" s="114" t="s">
        <v>92</v>
      </c>
      <c r="E16" s="115">
        <v>0.5</v>
      </c>
      <c r="F16" s="116">
        <v>20.239999999999998</v>
      </c>
      <c r="G16" s="116">
        <v>10.119999999999999</v>
      </c>
    </row>
    <row r="17" spans="1:7" x14ac:dyDescent="0.2">
      <c r="A17" s="112" t="s">
        <v>100</v>
      </c>
      <c r="B17" s="113" t="s">
        <v>79</v>
      </c>
      <c r="C17" s="113" t="s">
        <v>101</v>
      </c>
      <c r="D17" s="114" t="s">
        <v>102</v>
      </c>
      <c r="E17" s="115">
        <v>1.12E-2</v>
      </c>
      <c r="F17" s="116">
        <v>38.340000000000003</v>
      </c>
      <c r="G17" s="116">
        <v>0.42</v>
      </c>
    </row>
    <row r="18" spans="1:7" x14ac:dyDescent="0.2">
      <c r="A18" s="109"/>
      <c r="B18" s="109"/>
      <c r="C18" s="109" t="s">
        <v>103</v>
      </c>
      <c r="D18" s="109"/>
      <c r="E18" s="110"/>
      <c r="F18" s="109"/>
      <c r="G18" s="110"/>
    </row>
    <row r="19" spans="1:7" x14ac:dyDescent="0.2">
      <c r="A19" s="111" t="s">
        <v>1</v>
      </c>
      <c r="B19" s="111" t="s">
        <v>2</v>
      </c>
      <c r="C19" s="111" t="s">
        <v>3</v>
      </c>
      <c r="D19" s="111" t="s">
        <v>62</v>
      </c>
      <c r="E19" s="111" t="s">
        <v>4</v>
      </c>
      <c r="F19" s="111" t="s">
        <v>70</v>
      </c>
      <c r="G19" s="111" t="s">
        <v>5</v>
      </c>
    </row>
    <row r="20" spans="1:7" ht="25.5" x14ac:dyDescent="0.2">
      <c r="A20" s="123" t="s">
        <v>104</v>
      </c>
      <c r="B20" s="124" t="s">
        <v>75</v>
      </c>
      <c r="C20" s="124" t="s">
        <v>105</v>
      </c>
      <c r="D20" s="125" t="s">
        <v>95</v>
      </c>
      <c r="E20" s="126">
        <v>1</v>
      </c>
      <c r="F20" s="127">
        <v>3.73</v>
      </c>
      <c r="G20" s="127">
        <v>3.73</v>
      </c>
    </row>
    <row r="21" spans="1:7" x14ac:dyDescent="0.2">
      <c r="A21" s="118" t="s">
        <v>106</v>
      </c>
      <c r="B21" s="119" t="s">
        <v>79</v>
      </c>
      <c r="C21" s="119" t="s">
        <v>107</v>
      </c>
      <c r="D21" s="120" t="s">
        <v>81</v>
      </c>
      <c r="E21" s="121">
        <v>0.05</v>
      </c>
      <c r="F21" s="122">
        <v>29.75</v>
      </c>
      <c r="G21" s="122">
        <v>1.48</v>
      </c>
    </row>
    <row r="22" spans="1:7" x14ac:dyDescent="0.2">
      <c r="A22" s="118" t="s">
        <v>84</v>
      </c>
      <c r="B22" s="119" t="s">
        <v>79</v>
      </c>
      <c r="C22" s="119" t="s">
        <v>85</v>
      </c>
      <c r="D22" s="120" t="s">
        <v>81</v>
      </c>
      <c r="E22" s="121">
        <v>0.05</v>
      </c>
      <c r="F22" s="122">
        <v>20.79</v>
      </c>
      <c r="G22" s="122">
        <v>1.03</v>
      </c>
    </row>
    <row r="23" spans="1:7" ht="25.5" x14ac:dyDescent="0.2">
      <c r="A23" s="112" t="s">
        <v>108</v>
      </c>
      <c r="B23" s="113" t="s">
        <v>79</v>
      </c>
      <c r="C23" s="113" t="s">
        <v>109</v>
      </c>
      <c r="D23" s="114" t="s">
        <v>95</v>
      </c>
      <c r="E23" s="115">
        <v>0.3</v>
      </c>
      <c r="F23" s="116">
        <v>2.58</v>
      </c>
      <c r="G23" s="116">
        <v>0.77</v>
      </c>
    </row>
    <row r="24" spans="1:7" x14ac:dyDescent="0.2">
      <c r="A24" s="112" t="s">
        <v>110</v>
      </c>
      <c r="B24" s="113" t="s">
        <v>79</v>
      </c>
      <c r="C24" s="113" t="s">
        <v>111</v>
      </c>
      <c r="D24" s="114" t="s">
        <v>112</v>
      </c>
      <c r="E24" s="115">
        <v>0.24</v>
      </c>
      <c r="F24" s="116">
        <v>1.08</v>
      </c>
      <c r="G24" s="116">
        <v>0.25</v>
      </c>
    </row>
    <row r="25" spans="1:7" x14ac:dyDescent="0.2">
      <c r="A25" s="112" t="s">
        <v>113</v>
      </c>
      <c r="B25" s="113" t="s">
        <v>79</v>
      </c>
      <c r="C25" s="113" t="s">
        <v>114</v>
      </c>
      <c r="D25" s="114" t="s">
        <v>115</v>
      </c>
      <c r="E25" s="115">
        <v>8.9999999999999993E-3</v>
      </c>
      <c r="F25" s="116">
        <v>10.97</v>
      </c>
      <c r="G25" s="116">
        <v>0.09</v>
      </c>
    </row>
    <row r="26" spans="1:7" x14ac:dyDescent="0.2">
      <c r="A26" s="112" t="s">
        <v>116</v>
      </c>
      <c r="B26" s="113" t="s">
        <v>79</v>
      </c>
      <c r="C26" s="113" t="s">
        <v>117</v>
      </c>
      <c r="D26" s="114" t="s">
        <v>115</v>
      </c>
      <c r="E26" s="115">
        <v>8.9999999999999993E-3</v>
      </c>
      <c r="F26" s="116">
        <v>8.35</v>
      </c>
      <c r="G26" s="116">
        <v>7.0000000000000007E-2</v>
      </c>
    </row>
    <row r="27" spans="1:7" x14ac:dyDescent="0.2">
      <c r="A27" s="112" t="s">
        <v>118</v>
      </c>
      <c r="B27" s="113" t="s">
        <v>79</v>
      </c>
      <c r="C27" s="113" t="s">
        <v>119</v>
      </c>
      <c r="D27" s="114" t="s">
        <v>115</v>
      </c>
      <c r="E27" s="115">
        <v>8.9999999999999993E-3</v>
      </c>
      <c r="F27" s="116">
        <v>4.6100000000000003</v>
      </c>
      <c r="G27" s="116">
        <v>0.04</v>
      </c>
    </row>
    <row r="28" spans="1:7" x14ac:dyDescent="0.2">
      <c r="A28" s="109"/>
      <c r="B28" s="109"/>
      <c r="C28" s="109" t="s">
        <v>103</v>
      </c>
      <c r="D28" s="109"/>
      <c r="E28" s="110"/>
      <c r="F28" s="109"/>
      <c r="G28" s="110"/>
    </row>
    <row r="29" spans="1:7" x14ac:dyDescent="0.2">
      <c r="A29" s="111" t="s">
        <v>1</v>
      </c>
      <c r="B29" s="111" t="s">
        <v>2</v>
      </c>
      <c r="C29" s="111" t="s">
        <v>3</v>
      </c>
      <c r="D29" s="111" t="s">
        <v>62</v>
      </c>
      <c r="E29" s="111" t="s">
        <v>4</v>
      </c>
      <c r="F29" s="111" t="s">
        <v>70</v>
      </c>
      <c r="G29" s="111" t="s">
        <v>5</v>
      </c>
    </row>
    <row r="30" spans="1:7" ht="63.75" x14ac:dyDescent="0.2">
      <c r="A30" s="123" t="s">
        <v>120</v>
      </c>
      <c r="B30" s="124" t="s">
        <v>75</v>
      </c>
      <c r="C30" s="124" t="s">
        <v>121</v>
      </c>
      <c r="D30" s="125" t="s">
        <v>95</v>
      </c>
      <c r="E30" s="126">
        <v>1</v>
      </c>
      <c r="F30" s="127">
        <v>9.86</v>
      </c>
      <c r="G30" s="127">
        <v>9.86</v>
      </c>
    </row>
    <row r="31" spans="1:7" x14ac:dyDescent="0.2">
      <c r="A31" s="118" t="s">
        <v>84</v>
      </c>
      <c r="B31" s="119" t="s">
        <v>79</v>
      </c>
      <c r="C31" s="119" t="s">
        <v>85</v>
      </c>
      <c r="D31" s="120" t="s">
        <v>81</v>
      </c>
      <c r="E31" s="121">
        <v>0.18</v>
      </c>
      <c r="F31" s="122">
        <v>20.79</v>
      </c>
      <c r="G31" s="122">
        <v>3.74</v>
      </c>
    </row>
    <row r="32" spans="1:7" ht="25.5" x14ac:dyDescent="0.2">
      <c r="A32" s="112" t="s">
        <v>122</v>
      </c>
      <c r="B32" s="113" t="s">
        <v>79</v>
      </c>
      <c r="C32" s="113" t="s">
        <v>123</v>
      </c>
      <c r="D32" s="114" t="s">
        <v>95</v>
      </c>
      <c r="E32" s="115">
        <v>1.1000000000000001</v>
      </c>
      <c r="F32" s="116">
        <v>2.23</v>
      </c>
      <c r="G32" s="116">
        <v>2.4500000000000002</v>
      </c>
    </row>
    <row r="33" spans="1:7" x14ac:dyDescent="0.2">
      <c r="A33" s="112" t="s">
        <v>124</v>
      </c>
      <c r="B33" s="113" t="s">
        <v>79</v>
      </c>
      <c r="C33" s="113" t="s">
        <v>125</v>
      </c>
      <c r="D33" s="114" t="s">
        <v>92</v>
      </c>
      <c r="E33" s="115">
        <v>0.29630000000000001</v>
      </c>
      <c r="F33" s="116">
        <v>8.61</v>
      </c>
      <c r="G33" s="116">
        <v>2.5499999999999998</v>
      </c>
    </row>
    <row r="34" spans="1:7" x14ac:dyDescent="0.2">
      <c r="A34" s="112" t="s">
        <v>126</v>
      </c>
      <c r="B34" s="113" t="s">
        <v>79</v>
      </c>
      <c r="C34" s="113" t="s">
        <v>127</v>
      </c>
      <c r="D34" s="114" t="s">
        <v>92</v>
      </c>
      <c r="E34" s="115">
        <v>0.04</v>
      </c>
      <c r="F34" s="116">
        <v>28.21</v>
      </c>
      <c r="G34" s="116">
        <v>1.1200000000000001</v>
      </c>
    </row>
    <row r="35" spans="1:7" x14ac:dyDescent="0.2">
      <c r="A35" s="109"/>
      <c r="B35" s="109"/>
      <c r="C35" s="109" t="s">
        <v>103</v>
      </c>
      <c r="D35" s="109"/>
      <c r="E35" s="110"/>
      <c r="F35" s="109"/>
      <c r="G35" s="110"/>
    </row>
    <row r="36" spans="1:7" x14ac:dyDescent="0.2">
      <c r="A36" s="111" t="s">
        <v>1</v>
      </c>
      <c r="B36" s="111" t="s">
        <v>2</v>
      </c>
      <c r="C36" s="111" t="s">
        <v>3</v>
      </c>
      <c r="D36" s="111" t="s">
        <v>62</v>
      </c>
      <c r="E36" s="111" t="s">
        <v>4</v>
      </c>
      <c r="F36" s="111" t="s">
        <v>70</v>
      </c>
      <c r="G36" s="111" t="s">
        <v>5</v>
      </c>
    </row>
    <row r="37" spans="1:7" ht="25.5" x14ac:dyDescent="0.2">
      <c r="A37" s="123" t="s">
        <v>128</v>
      </c>
      <c r="B37" s="124" t="s">
        <v>75</v>
      </c>
      <c r="C37" s="124" t="s">
        <v>129</v>
      </c>
      <c r="D37" s="125" t="s">
        <v>115</v>
      </c>
      <c r="E37" s="126">
        <v>1</v>
      </c>
      <c r="F37" s="127">
        <v>312.7</v>
      </c>
      <c r="G37" s="127">
        <v>312.7</v>
      </c>
    </row>
    <row r="38" spans="1:7" ht="51" x14ac:dyDescent="0.2">
      <c r="A38" s="118" t="s">
        <v>130</v>
      </c>
      <c r="B38" s="119" t="s">
        <v>79</v>
      </c>
      <c r="C38" s="119" t="s">
        <v>131</v>
      </c>
      <c r="D38" s="120" t="s">
        <v>88</v>
      </c>
      <c r="E38" s="121">
        <v>2.88</v>
      </c>
      <c r="F38" s="122">
        <v>14.92</v>
      </c>
      <c r="G38" s="122">
        <v>42.96</v>
      </c>
    </row>
    <row r="39" spans="1:7" x14ac:dyDescent="0.2">
      <c r="A39" s="118" t="s">
        <v>132</v>
      </c>
      <c r="B39" s="119" t="s">
        <v>79</v>
      </c>
      <c r="C39" s="119" t="s">
        <v>133</v>
      </c>
      <c r="D39" s="120" t="s">
        <v>88</v>
      </c>
      <c r="E39" s="121">
        <v>1.92</v>
      </c>
      <c r="F39" s="122">
        <v>82.24</v>
      </c>
      <c r="G39" s="122">
        <v>157.9</v>
      </c>
    </row>
    <row r="40" spans="1:7" ht="51" x14ac:dyDescent="0.2">
      <c r="A40" s="118" t="s">
        <v>134</v>
      </c>
      <c r="B40" s="119" t="s">
        <v>79</v>
      </c>
      <c r="C40" s="119" t="s">
        <v>135</v>
      </c>
      <c r="D40" s="120" t="s">
        <v>88</v>
      </c>
      <c r="E40" s="121">
        <v>4.8</v>
      </c>
      <c r="F40" s="122">
        <v>23.3</v>
      </c>
      <c r="G40" s="122">
        <v>111.84</v>
      </c>
    </row>
    <row r="41" spans="1:7" x14ac:dyDescent="0.2">
      <c r="A41" s="109"/>
      <c r="B41" s="109"/>
      <c r="C41" s="109" t="s">
        <v>103</v>
      </c>
      <c r="D41" s="109"/>
      <c r="E41" s="110"/>
      <c r="F41" s="109"/>
      <c r="G41" s="110"/>
    </row>
    <row r="42" spans="1:7" x14ac:dyDescent="0.2">
      <c r="A42" s="111" t="s">
        <v>1</v>
      </c>
      <c r="B42" s="111" t="s">
        <v>2</v>
      </c>
      <c r="C42" s="111" t="s">
        <v>3</v>
      </c>
      <c r="D42" s="111" t="s">
        <v>62</v>
      </c>
      <c r="E42" s="111" t="s">
        <v>4</v>
      </c>
      <c r="F42" s="111" t="s">
        <v>70</v>
      </c>
      <c r="G42" s="111" t="s">
        <v>5</v>
      </c>
    </row>
    <row r="43" spans="1:7" x14ac:dyDescent="0.2">
      <c r="A43" s="123" t="s">
        <v>136</v>
      </c>
      <c r="B43" s="124" t="s">
        <v>75</v>
      </c>
      <c r="C43" s="124" t="s">
        <v>137</v>
      </c>
      <c r="D43" s="125" t="s">
        <v>115</v>
      </c>
      <c r="E43" s="126">
        <v>1</v>
      </c>
      <c r="F43" s="127">
        <v>257.44</v>
      </c>
      <c r="G43" s="127">
        <v>257.44</v>
      </c>
    </row>
    <row r="44" spans="1:7" ht="51" x14ac:dyDescent="0.2">
      <c r="A44" s="118" t="s">
        <v>138</v>
      </c>
      <c r="B44" s="119" t="s">
        <v>79</v>
      </c>
      <c r="C44" s="119" t="s">
        <v>139</v>
      </c>
      <c r="D44" s="120" t="s">
        <v>140</v>
      </c>
      <c r="E44" s="121">
        <v>2.1181999999999999</v>
      </c>
      <c r="F44" s="122">
        <v>60.45</v>
      </c>
      <c r="G44" s="122">
        <v>128.04</v>
      </c>
    </row>
    <row r="45" spans="1:7" x14ac:dyDescent="0.2">
      <c r="A45" s="118" t="s">
        <v>84</v>
      </c>
      <c r="B45" s="119" t="s">
        <v>79</v>
      </c>
      <c r="C45" s="119" t="s">
        <v>85</v>
      </c>
      <c r="D45" s="120" t="s">
        <v>81</v>
      </c>
      <c r="E45" s="121">
        <v>0.04</v>
      </c>
      <c r="F45" s="122">
        <v>20.79</v>
      </c>
      <c r="G45" s="122">
        <v>0.83</v>
      </c>
    </row>
    <row r="46" spans="1:7" x14ac:dyDescent="0.2">
      <c r="A46" s="118" t="s">
        <v>141</v>
      </c>
      <c r="B46" s="119" t="s">
        <v>79</v>
      </c>
      <c r="C46" s="119" t="s">
        <v>142</v>
      </c>
      <c r="D46" s="120" t="s">
        <v>81</v>
      </c>
      <c r="E46" s="121">
        <v>0.04</v>
      </c>
      <c r="F46" s="122">
        <v>25.71</v>
      </c>
      <c r="G46" s="122">
        <v>1.02</v>
      </c>
    </row>
    <row r="47" spans="1:7" x14ac:dyDescent="0.2">
      <c r="A47" s="118" t="s">
        <v>132</v>
      </c>
      <c r="B47" s="119" t="s">
        <v>79</v>
      </c>
      <c r="C47" s="119" t="s">
        <v>133</v>
      </c>
      <c r="D47" s="120" t="s">
        <v>88</v>
      </c>
      <c r="E47" s="121">
        <v>1</v>
      </c>
      <c r="F47" s="122">
        <v>82.24</v>
      </c>
      <c r="G47" s="122">
        <v>82.24</v>
      </c>
    </row>
    <row r="48" spans="1:7" ht="25.5" x14ac:dyDescent="0.2">
      <c r="A48" s="118" t="s">
        <v>143</v>
      </c>
      <c r="B48" s="119" t="s">
        <v>79</v>
      </c>
      <c r="C48" s="119" t="s">
        <v>144</v>
      </c>
      <c r="D48" s="120" t="s">
        <v>88</v>
      </c>
      <c r="E48" s="121">
        <v>1</v>
      </c>
      <c r="F48" s="122">
        <v>25.29</v>
      </c>
      <c r="G48" s="122">
        <v>25.29</v>
      </c>
    </row>
    <row r="49" spans="1:7" ht="25.5" x14ac:dyDescent="0.2">
      <c r="A49" s="112" t="s">
        <v>145</v>
      </c>
      <c r="B49" s="113" t="s">
        <v>90</v>
      </c>
      <c r="C49" s="113" t="s">
        <v>146</v>
      </c>
      <c r="D49" s="114" t="s">
        <v>95</v>
      </c>
      <c r="E49" s="115">
        <v>2</v>
      </c>
      <c r="F49" s="116">
        <v>5.51</v>
      </c>
      <c r="G49" s="116">
        <v>11.02</v>
      </c>
    </row>
    <row r="50" spans="1:7" ht="25.5" x14ac:dyDescent="0.2">
      <c r="A50" s="112" t="s">
        <v>147</v>
      </c>
      <c r="B50" s="113" t="s">
        <v>90</v>
      </c>
      <c r="C50" s="113" t="s">
        <v>148</v>
      </c>
      <c r="D50" s="114" t="s">
        <v>115</v>
      </c>
      <c r="E50" s="115">
        <v>2</v>
      </c>
      <c r="F50" s="116">
        <v>4.5</v>
      </c>
      <c r="G50" s="116">
        <v>9</v>
      </c>
    </row>
    <row r="51" spans="1:7" x14ac:dyDescent="0.2">
      <c r="A51" s="109"/>
      <c r="B51" s="109"/>
      <c r="C51" s="109" t="s">
        <v>103</v>
      </c>
      <c r="D51" s="109"/>
      <c r="E51" s="110"/>
      <c r="F51" s="109"/>
      <c r="G51" s="110"/>
    </row>
    <row r="52" spans="1:7" x14ac:dyDescent="0.2">
      <c r="A52" s="111" t="s">
        <v>1</v>
      </c>
      <c r="B52" s="111" t="s">
        <v>2</v>
      </c>
      <c r="C52" s="111" t="s">
        <v>3</v>
      </c>
      <c r="D52" s="111" t="s">
        <v>62</v>
      </c>
      <c r="E52" s="111" t="s">
        <v>4</v>
      </c>
      <c r="F52" s="111" t="s">
        <v>70</v>
      </c>
      <c r="G52" s="111" t="s">
        <v>5</v>
      </c>
    </row>
    <row r="53" spans="1:7" ht="25.5" x14ac:dyDescent="0.2">
      <c r="A53" s="123" t="s">
        <v>149</v>
      </c>
      <c r="B53" s="124" t="s">
        <v>75</v>
      </c>
      <c r="C53" s="124" t="s">
        <v>150</v>
      </c>
      <c r="D53" s="125" t="s">
        <v>151</v>
      </c>
      <c r="E53" s="126">
        <v>1</v>
      </c>
      <c r="F53" s="127">
        <v>260.12</v>
      </c>
      <c r="G53" s="127">
        <v>260.12</v>
      </c>
    </row>
    <row r="54" spans="1:7" ht="25.5" x14ac:dyDescent="0.2">
      <c r="A54" s="118" t="s">
        <v>152</v>
      </c>
      <c r="B54" s="119" t="s">
        <v>79</v>
      </c>
      <c r="C54" s="119" t="s">
        <v>153</v>
      </c>
      <c r="D54" s="120" t="s">
        <v>154</v>
      </c>
      <c r="E54" s="121">
        <v>2.1410999999999998</v>
      </c>
      <c r="F54" s="122">
        <v>59.82</v>
      </c>
      <c r="G54" s="122">
        <v>128.08000000000001</v>
      </c>
    </row>
    <row r="55" spans="1:7" ht="25.5" x14ac:dyDescent="0.2">
      <c r="A55" s="118" t="s">
        <v>155</v>
      </c>
      <c r="B55" s="119" t="s">
        <v>79</v>
      </c>
      <c r="C55" s="119" t="s">
        <v>156</v>
      </c>
      <c r="D55" s="120" t="s">
        <v>154</v>
      </c>
      <c r="E55" s="121">
        <v>2.1410999999999998</v>
      </c>
      <c r="F55" s="122">
        <v>29.61</v>
      </c>
      <c r="G55" s="122">
        <v>63.39</v>
      </c>
    </row>
    <row r="56" spans="1:7" x14ac:dyDescent="0.2">
      <c r="A56" s="118" t="s">
        <v>84</v>
      </c>
      <c r="B56" s="119" t="s">
        <v>79</v>
      </c>
      <c r="C56" s="119" t="s">
        <v>85</v>
      </c>
      <c r="D56" s="120" t="s">
        <v>81</v>
      </c>
      <c r="E56" s="121">
        <v>1.2730999999999999</v>
      </c>
      <c r="F56" s="122">
        <v>20.79</v>
      </c>
      <c r="G56" s="122">
        <v>26.46</v>
      </c>
    </row>
    <row r="57" spans="1:7" ht="25.5" x14ac:dyDescent="0.2">
      <c r="A57" s="112" t="s">
        <v>157</v>
      </c>
      <c r="B57" s="113" t="s">
        <v>79</v>
      </c>
      <c r="C57" s="113" t="s">
        <v>158</v>
      </c>
      <c r="D57" s="114" t="s">
        <v>115</v>
      </c>
      <c r="E57" s="115">
        <v>0.3</v>
      </c>
      <c r="F57" s="116">
        <v>140.63999999999999</v>
      </c>
      <c r="G57" s="116">
        <v>42.19</v>
      </c>
    </row>
    <row r="58" spans="1:7" x14ac:dyDescent="0.2">
      <c r="A58" s="109"/>
      <c r="B58" s="109"/>
      <c r="C58" s="109" t="s">
        <v>103</v>
      </c>
      <c r="D58" s="109"/>
      <c r="E58" s="110"/>
      <c r="F58" s="109"/>
      <c r="G58" s="110"/>
    </row>
    <row r="59" spans="1:7" x14ac:dyDescent="0.2">
      <c r="A59" s="111" t="s">
        <v>1</v>
      </c>
      <c r="B59" s="111" t="s">
        <v>2</v>
      </c>
      <c r="C59" s="111" t="s">
        <v>3</v>
      </c>
      <c r="D59" s="111" t="s">
        <v>62</v>
      </c>
      <c r="E59" s="111" t="s">
        <v>4</v>
      </c>
      <c r="F59" s="111" t="s">
        <v>70</v>
      </c>
      <c r="G59" s="111" t="s">
        <v>5</v>
      </c>
    </row>
    <row r="60" spans="1:7" ht="38.25" x14ac:dyDescent="0.2">
      <c r="A60" s="123" t="s">
        <v>159</v>
      </c>
      <c r="B60" s="124" t="s">
        <v>75</v>
      </c>
      <c r="C60" s="124" t="s">
        <v>160</v>
      </c>
      <c r="D60" s="125" t="s">
        <v>95</v>
      </c>
      <c r="E60" s="126">
        <v>1</v>
      </c>
      <c r="F60" s="127">
        <v>3.12</v>
      </c>
      <c r="G60" s="127">
        <v>3.12</v>
      </c>
    </row>
    <row r="61" spans="1:7" ht="38.25" x14ac:dyDescent="0.2">
      <c r="A61" s="118" t="s">
        <v>161</v>
      </c>
      <c r="B61" s="119" t="s">
        <v>79</v>
      </c>
      <c r="C61" s="119" t="s">
        <v>162</v>
      </c>
      <c r="D61" s="120" t="s">
        <v>154</v>
      </c>
      <c r="E61" s="121">
        <v>8.3000000000000004E-2</v>
      </c>
      <c r="F61" s="122">
        <v>10.79</v>
      </c>
      <c r="G61" s="122">
        <v>0.89</v>
      </c>
    </row>
    <row r="62" spans="1:7" x14ac:dyDescent="0.2">
      <c r="A62" s="118" t="s">
        <v>84</v>
      </c>
      <c r="B62" s="119" t="s">
        <v>79</v>
      </c>
      <c r="C62" s="119" t="s">
        <v>85</v>
      </c>
      <c r="D62" s="120" t="s">
        <v>81</v>
      </c>
      <c r="E62" s="121">
        <v>8.3000000000000004E-2</v>
      </c>
      <c r="F62" s="122">
        <v>20.79</v>
      </c>
      <c r="G62" s="122">
        <v>1.72</v>
      </c>
    </row>
    <row r="63" spans="1:7" ht="25.5" x14ac:dyDescent="0.2">
      <c r="A63" s="112" t="s">
        <v>163</v>
      </c>
      <c r="B63" s="113" t="s">
        <v>79</v>
      </c>
      <c r="C63" s="113" t="s">
        <v>164</v>
      </c>
      <c r="D63" s="114" t="s">
        <v>115</v>
      </c>
      <c r="E63" s="115">
        <v>2E-3</v>
      </c>
      <c r="F63" s="116">
        <v>257.2</v>
      </c>
      <c r="G63" s="116">
        <v>0.51</v>
      </c>
    </row>
    <row r="64" spans="1:7" x14ac:dyDescent="0.2">
      <c r="A64" s="109"/>
      <c r="B64" s="109"/>
      <c r="C64" s="109" t="s">
        <v>103</v>
      </c>
      <c r="D64" s="109"/>
      <c r="E64" s="110"/>
      <c r="F64" s="109"/>
      <c r="G64" s="110"/>
    </row>
    <row r="65" spans="1:7" x14ac:dyDescent="0.2">
      <c r="A65" s="111" t="s">
        <v>1</v>
      </c>
      <c r="B65" s="111" t="s">
        <v>2</v>
      </c>
      <c r="C65" s="111" t="s">
        <v>3</v>
      </c>
      <c r="D65" s="111" t="s">
        <v>62</v>
      </c>
      <c r="E65" s="111" t="s">
        <v>4</v>
      </c>
      <c r="F65" s="111" t="s">
        <v>70</v>
      </c>
      <c r="G65" s="111" t="s">
        <v>5</v>
      </c>
    </row>
    <row r="66" spans="1:7" ht="25.5" x14ac:dyDescent="0.2">
      <c r="A66" s="123" t="s">
        <v>165</v>
      </c>
      <c r="B66" s="124" t="s">
        <v>75</v>
      </c>
      <c r="C66" s="124" t="s">
        <v>166</v>
      </c>
      <c r="D66" s="125" t="s">
        <v>167</v>
      </c>
      <c r="E66" s="126">
        <v>1</v>
      </c>
      <c r="F66" s="127">
        <v>22.95</v>
      </c>
      <c r="G66" s="127">
        <v>22.95</v>
      </c>
    </row>
    <row r="67" spans="1:7" x14ac:dyDescent="0.2">
      <c r="A67" s="118" t="s">
        <v>168</v>
      </c>
      <c r="B67" s="119" t="s">
        <v>79</v>
      </c>
      <c r="C67" s="119" t="s">
        <v>169</v>
      </c>
      <c r="D67" s="120" t="s">
        <v>81</v>
      </c>
      <c r="E67" s="121">
        <v>0.49390000000000001</v>
      </c>
      <c r="F67" s="122">
        <v>21.1</v>
      </c>
      <c r="G67" s="122">
        <v>10.42</v>
      </c>
    </row>
    <row r="68" spans="1:7" x14ac:dyDescent="0.2">
      <c r="A68" s="118" t="s">
        <v>170</v>
      </c>
      <c r="B68" s="119" t="s">
        <v>79</v>
      </c>
      <c r="C68" s="119" t="s">
        <v>171</v>
      </c>
      <c r="D68" s="120" t="s">
        <v>81</v>
      </c>
      <c r="E68" s="121">
        <v>0.49390000000000001</v>
      </c>
      <c r="F68" s="122">
        <v>25.37</v>
      </c>
      <c r="G68" s="122">
        <v>12.53</v>
      </c>
    </row>
    <row r="69" spans="1:7" x14ac:dyDescent="0.2">
      <c r="A69" s="109"/>
      <c r="B69" s="109"/>
      <c r="C69" s="109" t="s">
        <v>103</v>
      </c>
      <c r="D69" s="109"/>
      <c r="E69" s="110"/>
      <c r="F69" s="109"/>
      <c r="G69" s="110"/>
    </row>
    <row r="70" spans="1:7" x14ac:dyDescent="0.2">
      <c r="A70" s="111" t="s">
        <v>1</v>
      </c>
      <c r="B70" s="111" t="s">
        <v>2</v>
      </c>
      <c r="C70" s="111" t="s">
        <v>3</v>
      </c>
      <c r="D70" s="111" t="s">
        <v>62</v>
      </c>
      <c r="E70" s="111" t="s">
        <v>4</v>
      </c>
      <c r="F70" s="111" t="s">
        <v>70</v>
      </c>
      <c r="G70" s="111" t="s">
        <v>5</v>
      </c>
    </row>
    <row r="71" spans="1:7" ht="25.5" x14ac:dyDescent="0.2">
      <c r="A71" s="123" t="s">
        <v>172</v>
      </c>
      <c r="B71" s="124" t="s">
        <v>75</v>
      </c>
      <c r="C71" s="124" t="s">
        <v>173</v>
      </c>
      <c r="D71" s="125" t="s">
        <v>174</v>
      </c>
      <c r="E71" s="126">
        <v>1</v>
      </c>
      <c r="F71" s="127">
        <v>29.75</v>
      </c>
      <c r="G71" s="127">
        <v>29.75</v>
      </c>
    </row>
    <row r="72" spans="1:7" ht="51" x14ac:dyDescent="0.2">
      <c r="A72" s="118" t="s">
        <v>175</v>
      </c>
      <c r="B72" s="119" t="s">
        <v>79</v>
      </c>
      <c r="C72" s="119" t="s">
        <v>176</v>
      </c>
      <c r="D72" s="120" t="s">
        <v>154</v>
      </c>
      <c r="E72" s="121">
        <v>8.8300000000000003E-2</v>
      </c>
      <c r="F72" s="122">
        <v>212.25</v>
      </c>
      <c r="G72" s="122">
        <v>18.739999999999998</v>
      </c>
    </row>
    <row r="73" spans="1:7" x14ac:dyDescent="0.2">
      <c r="A73" s="118" t="s">
        <v>84</v>
      </c>
      <c r="B73" s="119" t="s">
        <v>79</v>
      </c>
      <c r="C73" s="119" t="s">
        <v>85</v>
      </c>
      <c r="D73" s="120" t="s">
        <v>81</v>
      </c>
      <c r="E73" s="121">
        <v>0.52959999999999996</v>
      </c>
      <c r="F73" s="122">
        <v>20.79</v>
      </c>
      <c r="G73" s="122">
        <v>11.01</v>
      </c>
    </row>
    <row r="74" spans="1:7" x14ac:dyDescent="0.2">
      <c r="A74" s="109"/>
      <c r="B74" s="109"/>
      <c r="C74" s="109" t="s">
        <v>103</v>
      </c>
      <c r="D74" s="109"/>
      <c r="E74" s="110"/>
      <c r="F74" s="109"/>
      <c r="G74" s="110"/>
    </row>
    <row r="75" spans="1:7" x14ac:dyDescent="0.2">
      <c r="A75" s="111" t="s">
        <v>1</v>
      </c>
      <c r="B75" s="111" t="s">
        <v>2</v>
      </c>
      <c r="C75" s="111" t="s">
        <v>3</v>
      </c>
      <c r="D75" s="111" t="s">
        <v>62</v>
      </c>
      <c r="E75" s="111" t="s">
        <v>4</v>
      </c>
      <c r="F75" s="111" t="s">
        <v>70</v>
      </c>
      <c r="G75" s="111" t="s">
        <v>5</v>
      </c>
    </row>
    <row r="76" spans="1:7" ht="38.25" x14ac:dyDescent="0.2">
      <c r="A76" s="123" t="s">
        <v>177</v>
      </c>
      <c r="B76" s="124" t="s">
        <v>75</v>
      </c>
      <c r="C76" s="124" t="s">
        <v>178</v>
      </c>
      <c r="D76" s="125" t="s">
        <v>179</v>
      </c>
      <c r="E76" s="126">
        <v>1</v>
      </c>
      <c r="F76" s="127">
        <v>23.48</v>
      </c>
      <c r="G76" s="127">
        <v>23.48</v>
      </c>
    </row>
    <row r="77" spans="1:7" x14ac:dyDescent="0.2">
      <c r="A77" s="118" t="s">
        <v>84</v>
      </c>
      <c r="B77" s="119" t="s">
        <v>79</v>
      </c>
      <c r="C77" s="119" t="s">
        <v>85</v>
      </c>
      <c r="D77" s="120" t="s">
        <v>81</v>
      </c>
      <c r="E77" s="121">
        <v>0.35705999999999999</v>
      </c>
      <c r="F77" s="122">
        <v>20.79</v>
      </c>
      <c r="G77" s="122">
        <v>7.42</v>
      </c>
    </row>
    <row r="78" spans="1:7" ht="25.5" x14ac:dyDescent="0.2">
      <c r="A78" s="118" t="s">
        <v>180</v>
      </c>
      <c r="B78" s="119" t="s">
        <v>79</v>
      </c>
      <c r="C78" s="119" t="s">
        <v>181</v>
      </c>
      <c r="D78" s="120" t="s">
        <v>154</v>
      </c>
      <c r="E78" s="121">
        <v>4.53E-2</v>
      </c>
      <c r="F78" s="122">
        <v>210.84</v>
      </c>
      <c r="G78" s="122">
        <v>9.5500000000000007</v>
      </c>
    </row>
    <row r="79" spans="1:7" ht="25.5" x14ac:dyDescent="0.2">
      <c r="A79" s="118" t="s">
        <v>182</v>
      </c>
      <c r="B79" s="119" t="s">
        <v>79</v>
      </c>
      <c r="C79" s="119" t="s">
        <v>183</v>
      </c>
      <c r="D79" s="120" t="s">
        <v>140</v>
      </c>
      <c r="E79" s="121">
        <v>4.53E-2</v>
      </c>
      <c r="F79" s="122">
        <v>89.79</v>
      </c>
      <c r="G79" s="122">
        <v>4.0599999999999996</v>
      </c>
    </row>
    <row r="80" spans="1:7" ht="25.5" x14ac:dyDescent="0.2">
      <c r="A80" s="118" t="s">
        <v>184</v>
      </c>
      <c r="B80" s="119" t="s">
        <v>75</v>
      </c>
      <c r="C80" s="119" t="s">
        <v>185</v>
      </c>
      <c r="D80" s="120" t="s">
        <v>115</v>
      </c>
      <c r="E80" s="121">
        <v>6.0000000000000002E-5</v>
      </c>
      <c r="F80" s="122">
        <v>40838.160000000003</v>
      </c>
      <c r="G80" s="122">
        <v>2.4500000000000002</v>
      </c>
    </row>
    <row r="81" spans="1:7" x14ac:dyDescent="0.2">
      <c r="A81" s="109"/>
      <c r="B81" s="109"/>
      <c r="C81" s="109" t="s">
        <v>103</v>
      </c>
      <c r="D81" s="109"/>
      <c r="E81" s="110"/>
      <c r="F81" s="109"/>
      <c r="G81" s="110"/>
    </row>
    <row r="82" spans="1:7" x14ac:dyDescent="0.2">
      <c r="A82" s="111" t="s">
        <v>1</v>
      </c>
      <c r="B82" s="111" t="s">
        <v>2</v>
      </c>
      <c r="C82" s="111" t="s">
        <v>3</v>
      </c>
      <c r="D82" s="111" t="s">
        <v>62</v>
      </c>
      <c r="E82" s="111" t="s">
        <v>4</v>
      </c>
      <c r="F82" s="111" t="s">
        <v>70</v>
      </c>
      <c r="G82" s="111" t="s">
        <v>5</v>
      </c>
    </row>
    <row r="83" spans="1:7" ht="38.25" x14ac:dyDescent="0.2">
      <c r="A83" s="123" t="s">
        <v>186</v>
      </c>
      <c r="B83" s="124" t="s">
        <v>75</v>
      </c>
      <c r="C83" s="124" t="s">
        <v>187</v>
      </c>
      <c r="D83" s="125" t="s">
        <v>179</v>
      </c>
      <c r="E83" s="126">
        <v>1</v>
      </c>
      <c r="F83" s="127">
        <v>18.96</v>
      </c>
      <c r="G83" s="127">
        <v>18.96</v>
      </c>
    </row>
    <row r="84" spans="1:7" x14ac:dyDescent="0.2">
      <c r="A84" s="118" t="s">
        <v>84</v>
      </c>
      <c r="B84" s="119" t="s">
        <v>79</v>
      </c>
      <c r="C84" s="119" t="s">
        <v>85</v>
      </c>
      <c r="D84" s="120" t="s">
        <v>81</v>
      </c>
      <c r="E84" s="121">
        <v>0.28220000000000001</v>
      </c>
      <c r="F84" s="122">
        <v>20.79</v>
      </c>
      <c r="G84" s="122">
        <v>5.86</v>
      </c>
    </row>
    <row r="85" spans="1:7" ht="25.5" x14ac:dyDescent="0.2">
      <c r="A85" s="118" t="s">
        <v>180</v>
      </c>
      <c r="B85" s="119" t="s">
        <v>79</v>
      </c>
      <c r="C85" s="119" t="s">
        <v>181</v>
      </c>
      <c r="D85" s="120" t="s">
        <v>154</v>
      </c>
      <c r="E85" s="121">
        <v>3.5799999999999998E-2</v>
      </c>
      <c r="F85" s="122">
        <v>210.84</v>
      </c>
      <c r="G85" s="122">
        <v>7.54</v>
      </c>
    </row>
    <row r="86" spans="1:7" ht="25.5" x14ac:dyDescent="0.2">
      <c r="A86" s="118" t="s">
        <v>182</v>
      </c>
      <c r="B86" s="119" t="s">
        <v>79</v>
      </c>
      <c r="C86" s="119" t="s">
        <v>183</v>
      </c>
      <c r="D86" s="120" t="s">
        <v>140</v>
      </c>
      <c r="E86" s="121">
        <v>3.5799999999999998E-2</v>
      </c>
      <c r="F86" s="122">
        <v>89.79</v>
      </c>
      <c r="G86" s="122">
        <v>3.21</v>
      </c>
    </row>
    <row r="87" spans="1:7" ht="25.5" x14ac:dyDescent="0.2">
      <c r="A87" s="118" t="s">
        <v>188</v>
      </c>
      <c r="B87" s="119" t="s">
        <v>75</v>
      </c>
      <c r="C87" s="119" t="s">
        <v>189</v>
      </c>
      <c r="D87" s="120" t="s">
        <v>115</v>
      </c>
      <c r="E87" s="121">
        <v>8.0000000000000007E-5</v>
      </c>
      <c r="F87" s="122">
        <v>29375.22</v>
      </c>
      <c r="G87" s="122">
        <v>2.35</v>
      </c>
    </row>
    <row r="88" spans="1:7" x14ac:dyDescent="0.2">
      <c r="A88" s="109"/>
      <c r="B88" s="109"/>
      <c r="C88" s="109" t="s">
        <v>103</v>
      </c>
      <c r="D88" s="109"/>
      <c r="E88" s="110"/>
      <c r="F88" s="109"/>
      <c r="G88" s="110"/>
    </row>
    <row r="89" spans="1:7" x14ac:dyDescent="0.2">
      <c r="A89" s="111" t="s">
        <v>1</v>
      </c>
      <c r="B89" s="111" t="s">
        <v>2</v>
      </c>
      <c r="C89" s="111" t="s">
        <v>3</v>
      </c>
      <c r="D89" s="111" t="s">
        <v>62</v>
      </c>
      <c r="E89" s="111" t="s">
        <v>4</v>
      </c>
      <c r="F89" s="111" t="s">
        <v>70</v>
      </c>
      <c r="G89" s="111" t="s">
        <v>5</v>
      </c>
    </row>
    <row r="90" spans="1:7" ht="38.25" x14ac:dyDescent="0.2">
      <c r="A90" s="123" t="s">
        <v>190</v>
      </c>
      <c r="B90" s="124" t="s">
        <v>75</v>
      </c>
      <c r="C90" s="124" t="s">
        <v>191</v>
      </c>
      <c r="D90" s="125" t="s">
        <v>192</v>
      </c>
      <c r="E90" s="126">
        <v>1</v>
      </c>
      <c r="F90" s="127">
        <v>4261.3999999999996</v>
      </c>
      <c r="G90" s="127">
        <v>4261.3999999999996</v>
      </c>
    </row>
    <row r="91" spans="1:7" x14ac:dyDescent="0.2">
      <c r="A91" s="118" t="s">
        <v>193</v>
      </c>
      <c r="B91" s="119" t="s">
        <v>79</v>
      </c>
      <c r="C91" s="119" t="s">
        <v>194</v>
      </c>
      <c r="D91" s="120" t="s">
        <v>81</v>
      </c>
      <c r="E91" s="121">
        <v>6.2973999999999997</v>
      </c>
      <c r="F91" s="122">
        <v>25.75</v>
      </c>
      <c r="G91" s="122">
        <v>162.15</v>
      </c>
    </row>
    <row r="92" spans="1:7" x14ac:dyDescent="0.2">
      <c r="A92" s="118" t="s">
        <v>84</v>
      </c>
      <c r="B92" s="119" t="s">
        <v>79</v>
      </c>
      <c r="C92" s="119" t="s">
        <v>85</v>
      </c>
      <c r="D92" s="120" t="s">
        <v>81</v>
      </c>
      <c r="E92" s="121">
        <v>4.8493000000000004</v>
      </c>
      <c r="F92" s="122">
        <v>20.79</v>
      </c>
      <c r="G92" s="122">
        <v>100.81</v>
      </c>
    </row>
    <row r="93" spans="1:7" ht="38.25" x14ac:dyDescent="0.2">
      <c r="A93" s="118" t="s">
        <v>195</v>
      </c>
      <c r="B93" s="119" t="s">
        <v>79</v>
      </c>
      <c r="C93" s="119" t="s">
        <v>196</v>
      </c>
      <c r="D93" s="120" t="s">
        <v>179</v>
      </c>
      <c r="E93" s="121">
        <v>4.16</v>
      </c>
      <c r="F93" s="122">
        <v>3.18</v>
      </c>
      <c r="G93" s="122">
        <v>13.22</v>
      </c>
    </row>
    <row r="94" spans="1:7" ht="25.5" x14ac:dyDescent="0.2">
      <c r="A94" s="118" t="s">
        <v>197</v>
      </c>
      <c r="B94" s="119" t="s">
        <v>79</v>
      </c>
      <c r="C94" s="119" t="s">
        <v>198</v>
      </c>
      <c r="D94" s="120" t="s">
        <v>88</v>
      </c>
      <c r="E94" s="121">
        <v>0.41599999999999998</v>
      </c>
      <c r="F94" s="122">
        <v>172.12</v>
      </c>
      <c r="G94" s="122">
        <v>71.599999999999994</v>
      </c>
    </row>
    <row r="95" spans="1:7" ht="25.5" x14ac:dyDescent="0.2">
      <c r="A95" s="118" t="s">
        <v>199</v>
      </c>
      <c r="B95" s="119" t="s">
        <v>79</v>
      </c>
      <c r="C95" s="119" t="s">
        <v>200</v>
      </c>
      <c r="D95" s="120" t="s">
        <v>88</v>
      </c>
      <c r="E95" s="121">
        <v>1.61</v>
      </c>
      <c r="F95" s="122">
        <v>492.23</v>
      </c>
      <c r="G95" s="122">
        <v>792.49</v>
      </c>
    </row>
    <row r="96" spans="1:7" ht="25.5" x14ac:dyDescent="0.2">
      <c r="A96" s="118" t="s">
        <v>201</v>
      </c>
      <c r="B96" s="119" t="s">
        <v>79</v>
      </c>
      <c r="C96" s="119" t="s">
        <v>202</v>
      </c>
      <c r="D96" s="120" t="s">
        <v>88</v>
      </c>
      <c r="E96" s="121">
        <v>1.61</v>
      </c>
      <c r="F96" s="122">
        <v>281.31</v>
      </c>
      <c r="G96" s="122">
        <v>452.9</v>
      </c>
    </row>
    <row r="97" spans="1:7" ht="38.25" x14ac:dyDescent="0.2">
      <c r="A97" s="118" t="s">
        <v>203</v>
      </c>
      <c r="B97" s="119" t="s">
        <v>79</v>
      </c>
      <c r="C97" s="119" t="s">
        <v>204</v>
      </c>
      <c r="D97" s="120" t="s">
        <v>179</v>
      </c>
      <c r="E97" s="121">
        <v>1.1040000000000001</v>
      </c>
      <c r="F97" s="122">
        <v>122.77</v>
      </c>
      <c r="G97" s="122">
        <v>135.53</v>
      </c>
    </row>
    <row r="98" spans="1:7" ht="25.5" x14ac:dyDescent="0.2">
      <c r="A98" s="118" t="s">
        <v>205</v>
      </c>
      <c r="B98" s="119" t="s">
        <v>79</v>
      </c>
      <c r="C98" s="119" t="s">
        <v>206</v>
      </c>
      <c r="D98" s="120" t="s">
        <v>179</v>
      </c>
      <c r="E98" s="121">
        <v>0.80800000000000005</v>
      </c>
      <c r="F98" s="122">
        <v>63.67</v>
      </c>
      <c r="G98" s="122">
        <v>51.44</v>
      </c>
    </row>
    <row r="99" spans="1:7" ht="38.25" x14ac:dyDescent="0.2">
      <c r="A99" s="118" t="s">
        <v>207</v>
      </c>
      <c r="B99" s="119" t="s">
        <v>79</v>
      </c>
      <c r="C99" s="119" t="s">
        <v>208</v>
      </c>
      <c r="D99" s="120" t="s">
        <v>179</v>
      </c>
      <c r="E99" s="121">
        <v>7.84</v>
      </c>
      <c r="F99" s="122">
        <v>95.17</v>
      </c>
      <c r="G99" s="122">
        <v>746.13</v>
      </c>
    </row>
    <row r="100" spans="1:7" ht="25.5" x14ac:dyDescent="0.2">
      <c r="A100" s="118" t="s">
        <v>209</v>
      </c>
      <c r="B100" s="119" t="s">
        <v>79</v>
      </c>
      <c r="C100" s="119" t="s">
        <v>210</v>
      </c>
      <c r="D100" s="120" t="s">
        <v>92</v>
      </c>
      <c r="E100" s="121">
        <v>27.74</v>
      </c>
      <c r="F100" s="122">
        <v>12.35</v>
      </c>
      <c r="G100" s="122">
        <v>342.58</v>
      </c>
    </row>
    <row r="101" spans="1:7" ht="25.5" x14ac:dyDescent="0.2">
      <c r="A101" s="118" t="s">
        <v>211</v>
      </c>
      <c r="B101" s="119" t="s">
        <v>79</v>
      </c>
      <c r="C101" s="119" t="s">
        <v>212</v>
      </c>
      <c r="D101" s="120" t="s">
        <v>92</v>
      </c>
      <c r="E101" s="121">
        <v>35.700000000000003</v>
      </c>
      <c r="F101" s="122">
        <v>11.83</v>
      </c>
      <c r="G101" s="122">
        <v>422.33</v>
      </c>
    </row>
    <row r="102" spans="1:7" ht="25.5" x14ac:dyDescent="0.2">
      <c r="A102" s="118" t="s">
        <v>213</v>
      </c>
      <c r="B102" s="119" t="s">
        <v>79</v>
      </c>
      <c r="C102" s="119" t="s">
        <v>214</v>
      </c>
      <c r="D102" s="120" t="s">
        <v>92</v>
      </c>
      <c r="E102" s="121">
        <v>1.2</v>
      </c>
      <c r="F102" s="122">
        <v>8.85</v>
      </c>
      <c r="G102" s="122">
        <v>10.62</v>
      </c>
    </row>
    <row r="103" spans="1:7" x14ac:dyDescent="0.2">
      <c r="A103" s="118" t="s">
        <v>215</v>
      </c>
      <c r="B103" s="119" t="s">
        <v>79</v>
      </c>
      <c r="C103" s="119" t="s">
        <v>216</v>
      </c>
      <c r="D103" s="120" t="s">
        <v>88</v>
      </c>
      <c r="E103" s="121">
        <v>6.4000000000000001E-2</v>
      </c>
      <c r="F103" s="122">
        <v>1018.88</v>
      </c>
      <c r="G103" s="122">
        <v>65.2</v>
      </c>
    </row>
    <row r="104" spans="1:7" ht="25.5" x14ac:dyDescent="0.2">
      <c r="A104" s="118" t="s">
        <v>217</v>
      </c>
      <c r="B104" s="119" t="s">
        <v>79</v>
      </c>
      <c r="C104" s="119" t="s">
        <v>218</v>
      </c>
      <c r="D104" s="120" t="s">
        <v>88</v>
      </c>
      <c r="E104" s="121">
        <v>4.7E-2</v>
      </c>
      <c r="F104" s="122">
        <v>983.93</v>
      </c>
      <c r="G104" s="122">
        <v>46.24</v>
      </c>
    </row>
    <row r="105" spans="1:7" x14ac:dyDescent="0.2">
      <c r="A105" s="118" t="s">
        <v>219</v>
      </c>
      <c r="B105" s="119" t="s">
        <v>79</v>
      </c>
      <c r="C105" s="119" t="s">
        <v>220</v>
      </c>
      <c r="D105" s="120" t="s">
        <v>92</v>
      </c>
      <c r="E105" s="121">
        <v>11.2</v>
      </c>
      <c r="F105" s="122">
        <v>8.27</v>
      </c>
      <c r="G105" s="122">
        <v>92.62</v>
      </c>
    </row>
    <row r="106" spans="1:7" x14ac:dyDescent="0.2">
      <c r="A106" s="118" t="s">
        <v>221</v>
      </c>
      <c r="B106" s="119" t="s">
        <v>79</v>
      </c>
      <c r="C106" s="119" t="s">
        <v>222</v>
      </c>
      <c r="D106" s="120" t="s">
        <v>92</v>
      </c>
      <c r="E106" s="121">
        <v>27.5</v>
      </c>
      <c r="F106" s="122">
        <v>10.55</v>
      </c>
      <c r="G106" s="122">
        <v>290.12</v>
      </c>
    </row>
    <row r="107" spans="1:7" ht="38.25" x14ac:dyDescent="0.2">
      <c r="A107" s="118" t="s">
        <v>223</v>
      </c>
      <c r="B107" s="119" t="s">
        <v>79</v>
      </c>
      <c r="C107" s="119" t="s">
        <v>224</v>
      </c>
      <c r="D107" s="120" t="s">
        <v>88</v>
      </c>
      <c r="E107" s="121">
        <v>7.4999999999999997E-2</v>
      </c>
      <c r="F107" s="122">
        <v>590.23</v>
      </c>
      <c r="G107" s="122">
        <v>44.26</v>
      </c>
    </row>
    <row r="108" spans="1:7" ht="38.25" x14ac:dyDescent="0.2">
      <c r="A108" s="118" t="s">
        <v>225</v>
      </c>
      <c r="B108" s="119" t="s">
        <v>79</v>
      </c>
      <c r="C108" s="119" t="s">
        <v>226</v>
      </c>
      <c r="D108" s="120" t="s">
        <v>88</v>
      </c>
      <c r="E108" s="121">
        <v>0.125</v>
      </c>
      <c r="F108" s="122">
        <v>723.3</v>
      </c>
      <c r="G108" s="122">
        <v>90.41</v>
      </c>
    </row>
    <row r="109" spans="1:7" ht="25.5" x14ac:dyDescent="0.2">
      <c r="A109" s="118" t="s">
        <v>227</v>
      </c>
      <c r="B109" s="119" t="s">
        <v>79</v>
      </c>
      <c r="C109" s="119" t="s">
        <v>228</v>
      </c>
      <c r="D109" s="120" t="s">
        <v>88</v>
      </c>
      <c r="E109" s="121">
        <v>2.1999999999999999E-2</v>
      </c>
      <c r="F109" s="122">
        <v>487.71</v>
      </c>
      <c r="G109" s="122">
        <v>10.72</v>
      </c>
    </row>
    <row r="110" spans="1:7" x14ac:dyDescent="0.2">
      <c r="A110" s="112" t="s">
        <v>229</v>
      </c>
      <c r="B110" s="113" t="s">
        <v>79</v>
      </c>
      <c r="C110" s="113" t="s">
        <v>230</v>
      </c>
      <c r="D110" s="114" t="s">
        <v>115</v>
      </c>
      <c r="E110" s="115">
        <v>48.95</v>
      </c>
      <c r="F110" s="116">
        <v>5.38</v>
      </c>
      <c r="G110" s="116">
        <v>263.35000000000002</v>
      </c>
    </row>
    <row r="111" spans="1:7" x14ac:dyDescent="0.2">
      <c r="A111" s="112" t="s">
        <v>231</v>
      </c>
      <c r="B111" s="113" t="s">
        <v>232</v>
      </c>
      <c r="C111" s="113" t="s">
        <v>233</v>
      </c>
      <c r="D111" s="114" t="s">
        <v>192</v>
      </c>
      <c r="E111" s="115">
        <v>8.0399999999999991</v>
      </c>
      <c r="F111" s="116">
        <v>7.05</v>
      </c>
      <c r="G111" s="116">
        <v>56.68</v>
      </c>
    </row>
    <row r="112" spans="1:7" x14ac:dyDescent="0.2">
      <c r="A112" s="109"/>
      <c r="B112" s="109"/>
      <c r="C112" s="109" t="s">
        <v>103</v>
      </c>
      <c r="D112" s="109"/>
      <c r="E112" s="110"/>
      <c r="F112" s="109"/>
      <c r="G112" s="110"/>
    </row>
    <row r="113" spans="1:7" x14ac:dyDescent="0.2">
      <c r="A113" s="111" t="s">
        <v>1</v>
      </c>
      <c r="B113" s="111" t="s">
        <v>2</v>
      </c>
      <c r="C113" s="111" t="s">
        <v>3</v>
      </c>
      <c r="D113" s="111" t="s">
        <v>62</v>
      </c>
      <c r="E113" s="111" t="s">
        <v>4</v>
      </c>
      <c r="F113" s="111" t="s">
        <v>70</v>
      </c>
      <c r="G113" s="111" t="s">
        <v>5</v>
      </c>
    </row>
    <row r="114" spans="1:7" ht="38.25" x14ac:dyDescent="0.2">
      <c r="A114" s="123" t="s">
        <v>234</v>
      </c>
      <c r="B114" s="124" t="s">
        <v>75</v>
      </c>
      <c r="C114" s="124" t="s">
        <v>235</v>
      </c>
      <c r="D114" s="125" t="s">
        <v>192</v>
      </c>
      <c r="E114" s="126">
        <v>1</v>
      </c>
      <c r="F114" s="127">
        <v>8843.2900000000009</v>
      </c>
      <c r="G114" s="127">
        <v>8843.2900000000009</v>
      </c>
    </row>
    <row r="115" spans="1:7" x14ac:dyDescent="0.2">
      <c r="A115" s="118" t="s">
        <v>193</v>
      </c>
      <c r="B115" s="119" t="s">
        <v>79</v>
      </c>
      <c r="C115" s="119" t="s">
        <v>194</v>
      </c>
      <c r="D115" s="120" t="s">
        <v>81</v>
      </c>
      <c r="E115" s="121">
        <v>9.4306000000000001</v>
      </c>
      <c r="F115" s="122">
        <v>25.75</v>
      </c>
      <c r="G115" s="122">
        <v>242.83</v>
      </c>
    </row>
    <row r="116" spans="1:7" x14ac:dyDescent="0.2">
      <c r="A116" s="118" t="s">
        <v>84</v>
      </c>
      <c r="B116" s="119" t="s">
        <v>79</v>
      </c>
      <c r="C116" s="119" t="s">
        <v>85</v>
      </c>
      <c r="D116" s="120" t="s">
        <v>81</v>
      </c>
      <c r="E116" s="121">
        <v>7.2619999999999996</v>
      </c>
      <c r="F116" s="122">
        <v>20.79</v>
      </c>
      <c r="G116" s="122">
        <v>150.97</v>
      </c>
    </row>
    <row r="117" spans="1:7" ht="38.25" x14ac:dyDescent="0.2">
      <c r="A117" s="118" t="s">
        <v>195</v>
      </c>
      <c r="B117" s="119" t="s">
        <v>79</v>
      </c>
      <c r="C117" s="119" t="s">
        <v>196</v>
      </c>
      <c r="D117" s="120" t="s">
        <v>179</v>
      </c>
      <c r="E117" s="121">
        <v>8.6999999999999993</v>
      </c>
      <c r="F117" s="122">
        <v>3.18</v>
      </c>
      <c r="G117" s="122">
        <v>27.66</v>
      </c>
    </row>
    <row r="118" spans="1:7" ht="25.5" x14ac:dyDescent="0.2">
      <c r="A118" s="118" t="s">
        <v>197</v>
      </c>
      <c r="B118" s="119" t="s">
        <v>79</v>
      </c>
      <c r="C118" s="119" t="s">
        <v>198</v>
      </c>
      <c r="D118" s="120" t="s">
        <v>88</v>
      </c>
      <c r="E118" s="121">
        <v>0.87</v>
      </c>
      <c r="F118" s="122">
        <v>172.12</v>
      </c>
      <c r="G118" s="122">
        <v>149.74</v>
      </c>
    </row>
    <row r="119" spans="1:7" ht="25.5" x14ac:dyDescent="0.2">
      <c r="A119" s="118" t="s">
        <v>236</v>
      </c>
      <c r="B119" s="119" t="s">
        <v>79</v>
      </c>
      <c r="C119" s="119" t="s">
        <v>237</v>
      </c>
      <c r="D119" s="120" t="s">
        <v>88</v>
      </c>
      <c r="E119" s="121">
        <v>0.52900000000000003</v>
      </c>
      <c r="F119" s="122">
        <v>698.59</v>
      </c>
      <c r="G119" s="122">
        <v>369.55</v>
      </c>
    </row>
    <row r="120" spans="1:7" ht="25.5" x14ac:dyDescent="0.2">
      <c r="A120" s="118" t="s">
        <v>199</v>
      </c>
      <c r="B120" s="119" t="s">
        <v>79</v>
      </c>
      <c r="C120" s="119" t="s">
        <v>200</v>
      </c>
      <c r="D120" s="120" t="s">
        <v>88</v>
      </c>
      <c r="E120" s="121">
        <v>3.9329999999999998</v>
      </c>
      <c r="F120" s="122">
        <v>492.23</v>
      </c>
      <c r="G120" s="122">
        <v>1935.94</v>
      </c>
    </row>
    <row r="121" spans="1:7" ht="25.5" x14ac:dyDescent="0.2">
      <c r="A121" s="118" t="s">
        <v>201</v>
      </c>
      <c r="B121" s="119" t="s">
        <v>79</v>
      </c>
      <c r="C121" s="119" t="s">
        <v>202</v>
      </c>
      <c r="D121" s="120" t="s">
        <v>88</v>
      </c>
      <c r="E121" s="121">
        <v>3.93</v>
      </c>
      <c r="F121" s="122">
        <v>281.31</v>
      </c>
      <c r="G121" s="122">
        <v>1105.54</v>
      </c>
    </row>
    <row r="122" spans="1:7" ht="38.25" x14ac:dyDescent="0.2">
      <c r="A122" s="118" t="s">
        <v>203</v>
      </c>
      <c r="B122" s="119" t="s">
        <v>79</v>
      </c>
      <c r="C122" s="119" t="s">
        <v>204</v>
      </c>
      <c r="D122" s="120" t="s">
        <v>179</v>
      </c>
      <c r="E122" s="121">
        <v>2.97</v>
      </c>
      <c r="F122" s="122">
        <v>122.77</v>
      </c>
      <c r="G122" s="122">
        <v>364.62</v>
      </c>
    </row>
    <row r="123" spans="1:7" ht="25.5" x14ac:dyDescent="0.2">
      <c r="A123" s="118" t="s">
        <v>205</v>
      </c>
      <c r="B123" s="119" t="s">
        <v>79</v>
      </c>
      <c r="C123" s="119" t="s">
        <v>206</v>
      </c>
      <c r="D123" s="120" t="s">
        <v>179</v>
      </c>
      <c r="E123" s="121">
        <v>1.8048</v>
      </c>
      <c r="F123" s="122">
        <v>63.67</v>
      </c>
      <c r="G123" s="122">
        <v>114.91</v>
      </c>
    </row>
    <row r="124" spans="1:7" ht="38.25" x14ac:dyDescent="0.2">
      <c r="A124" s="118" t="s">
        <v>207</v>
      </c>
      <c r="B124" s="119" t="s">
        <v>79</v>
      </c>
      <c r="C124" s="119" t="s">
        <v>208</v>
      </c>
      <c r="D124" s="120" t="s">
        <v>179</v>
      </c>
      <c r="E124" s="121">
        <v>11.256</v>
      </c>
      <c r="F124" s="122">
        <v>95.17</v>
      </c>
      <c r="G124" s="122">
        <v>1071.23</v>
      </c>
    </row>
    <row r="125" spans="1:7" ht="25.5" x14ac:dyDescent="0.2">
      <c r="A125" s="118" t="s">
        <v>209</v>
      </c>
      <c r="B125" s="119" t="s">
        <v>79</v>
      </c>
      <c r="C125" s="119" t="s">
        <v>210</v>
      </c>
      <c r="D125" s="120" t="s">
        <v>92</v>
      </c>
      <c r="E125" s="121">
        <v>63.85</v>
      </c>
      <c r="F125" s="122">
        <v>12.35</v>
      </c>
      <c r="G125" s="122">
        <v>788.54</v>
      </c>
    </row>
    <row r="126" spans="1:7" ht="25.5" x14ac:dyDescent="0.2">
      <c r="A126" s="118" t="s">
        <v>238</v>
      </c>
      <c r="B126" s="119" t="s">
        <v>79</v>
      </c>
      <c r="C126" s="119" t="s">
        <v>239</v>
      </c>
      <c r="D126" s="120" t="s">
        <v>92</v>
      </c>
      <c r="E126" s="121">
        <v>32.700000000000003</v>
      </c>
      <c r="F126" s="122">
        <v>12.54</v>
      </c>
      <c r="G126" s="122">
        <v>410.05</v>
      </c>
    </row>
    <row r="127" spans="1:7" ht="25.5" x14ac:dyDescent="0.2">
      <c r="A127" s="118" t="s">
        <v>240</v>
      </c>
      <c r="B127" s="119" t="s">
        <v>79</v>
      </c>
      <c r="C127" s="119" t="s">
        <v>241</v>
      </c>
      <c r="D127" s="120" t="s">
        <v>92</v>
      </c>
      <c r="E127" s="121">
        <v>3.2</v>
      </c>
      <c r="F127" s="122">
        <v>10.54</v>
      </c>
      <c r="G127" s="122">
        <v>33.72</v>
      </c>
    </row>
    <row r="128" spans="1:7" ht="25.5" x14ac:dyDescent="0.2">
      <c r="A128" s="118" t="s">
        <v>213</v>
      </c>
      <c r="B128" s="119" t="s">
        <v>79</v>
      </c>
      <c r="C128" s="119" t="s">
        <v>214</v>
      </c>
      <c r="D128" s="120" t="s">
        <v>92</v>
      </c>
      <c r="E128" s="121">
        <v>5.4</v>
      </c>
      <c r="F128" s="122">
        <v>8.85</v>
      </c>
      <c r="G128" s="122">
        <v>47.79</v>
      </c>
    </row>
    <row r="129" spans="1:7" ht="25.5" x14ac:dyDescent="0.2">
      <c r="A129" s="118" t="s">
        <v>242</v>
      </c>
      <c r="B129" s="119" t="s">
        <v>79</v>
      </c>
      <c r="C129" s="119" t="s">
        <v>243</v>
      </c>
      <c r="D129" s="120" t="s">
        <v>92</v>
      </c>
      <c r="E129" s="121">
        <v>70.5</v>
      </c>
      <c r="F129" s="122">
        <v>8.69</v>
      </c>
      <c r="G129" s="122">
        <v>612.64</v>
      </c>
    </row>
    <row r="130" spans="1:7" x14ac:dyDescent="0.2">
      <c r="A130" s="118" t="s">
        <v>215</v>
      </c>
      <c r="B130" s="119" t="s">
        <v>79</v>
      </c>
      <c r="C130" s="119" t="s">
        <v>216</v>
      </c>
      <c r="D130" s="120" t="s">
        <v>88</v>
      </c>
      <c r="E130" s="121">
        <v>5.3999999999999999E-2</v>
      </c>
      <c r="F130" s="122">
        <v>1018.88</v>
      </c>
      <c r="G130" s="122">
        <v>55.01</v>
      </c>
    </row>
    <row r="131" spans="1:7" ht="25.5" x14ac:dyDescent="0.2">
      <c r="A131" s="118" t="s">
        <v>217</v>
      </c>
      <c r="B131" s="119" t="s">
        <v>79</v>
      </c>
      <c r="C131" s="119" t="s">
        <v>218</v>
      </c>
      <c r="D131" s="120" t="s">
        <v>88</v>
      </c>
      <c r="E131" s="121">
        <v>0.14199999999999999</v>
      </c>
      <c r="F131" s="122">
        <v>983.93</v>
      </c>
      <c r="G131" s="122">
        <v>139.71</v>
      </c>
    </row>
    <row r="132" spans="1:7" x14ac:dyDescent="0.2">
      <c r="A132" s="118" t="s">
        <v>219</v>
      </c>
      <c r="B132" s="119" t="s">
        <v>79</v>
      </c>
      <c r="C132" s="119" t="s">
        <v>220</v>
      </c>
      <c r="D132" s="120" t="s">
        <v>92</v>
      </c>
      <c r="E132" s="121">
        <v>26.2</v>
      </c>
      <c r="F132" s="122">
        <v>8.27</v>
      </c>
      <c r="G132" s="122">
        <v>216.67</v>
      </c>
    </row>
    <row r="133" spans="1:7" x14ac:dyDescent="0.2">
      <c r="A133" s="118" t="s">
        <v>221</v>
      </c>
      <c r="B133" s="119" t="s">
        <v>79</v>
      </c>
      <c r="C133" s="119" t="s">
        <v>222</v>
      </c>
      <c r="D133" s="120" t="s">
        <v>92</v>
      </c>
      <c r="E133" s="121">
        <v>27.5</v>
      </c>
      <c r="F133" s="122">
        <v>10.55</v>
      </c>
      <c r="G133" s="122">
        <v>290.12</v>
      </c>
    </row>
    <row r="134" spans="1:7" ht="38.25" x14ac:dyDescent="0.2">
      <c r="A134" s="118" t="s">
        <v>223</v>
      </c>
      <c r="B134" s="119" t="s">
        <v>79</v>
      </c>
      <c r="C134" s="119" t="s">
        <v>224</v>
      </c>
      <c r="D134" s="120" t="s">
        <v>88</v>
      </c>
      <c r="E134" s="121">
        <v>0.109</v>
      </c>
      <c r="F134" s="122">
        <v>590.23</v>
      </c>
      <c r="G134" s="122">
        <v>64.33</v>
      </c>
    </row>
    <row r="135" spans="1:7" ht="38.25" x14ac:dyDescent="0.2">
      <c r="A135" s="118" t="s">
        <v>225</v>
      </c>
      <c r="B135" s="119" t="s">
        <v>79</v>
      </c>
      <c r="C135" s="119" t="s">
        <v>226</v>
      </c>
      <c r="D135" s="120" t="s">
        <v>88</v>
      </c>
      <c r="E135" s="121">
        <v>0.21</v>
      </c>
      <c r="F135" s="122">
        <v>723.3</v>
      </c>
      <c r="G135" s="122">
        <v>151.88999999999999</v>
      </c>
    </row>
    <row r="136" spans="1:7" x14ac:dyDescent="0.2">
      <c r="A136" s="112" t="s">
        <v>229</v>
      </c>
      <c r="B136" s="113" t="s">
        <v>79</v>
      </c>
      <c r="C136" s="113" t="s">
        <v>230</v>
      </c>
      <c r="D136" s="114" t="s">
        <v>115</v>
      </c>
      <c r="E136" s="115">
        <v>61.3</v>
      </c>
      <c r="F136" s="116">
        <v>5.38</v>
      </c>
      <c r="G136" s="116">
        <v>329.79</v>
      </c>
    </row>
    <row r="137" spans="1:7" x14ac:dyDescent="0.2">
      <c r="A137" s="112" t="s">
        <v>231</v>
      </c>
      <c r="B137" s="113" t="s">
        <v>232</v>
      </c>
      <c r="C137" s="113" t="s">
        <v>233</v>
      </c>
      <c r="D137" s="114" t="s">
        <v>192</v>
      </c>
      <c r="E137" s="115">
        <v>24.12</v>
      </c>
      <c r="F137" s="116">
        <v>7.05</v>
      </c>
      <c r="G137" s="116">
        <v>170.04</v>
      </c>
    </row>
    <row r="138" spans="1:7" x14ac:dyDescent="0.2">
      <c r="A138" s="109"/>
      <c r="B138" s="109"/>
      <c r="C138" s="109" t="s">
        <v>103</v>
      </c>
      <c r="D138" s="109"/>
      <c r="E138" s="110"/>
      <c r="F138" s="109"/>
      <c r="G138" s="110"/>
    </row>
    <row r="139" spans="1:7" x14ac:dyDescent="0.2">
      <c r="A139" s="111" t="s">
        <v>1</v>
      </c>
      <c r="B139" s="111" t="s">
        <v>2</v>
      </c>
      <c r="C139" s="111" t="s">
        <v>3</v>
      </c>
      <c r="D139" s="111" t="s">
        <v>62</v>
      </c>
      <c r="E139" s="111" t="s">
        <v>4</v>
      </c>
      <c r="F139" s="111" t="s">
        <v>70</v>
      </c>
      <c r="G139" s="111" t="s">
        <v>5</v>
      </c>
    </row>
    <row r="140" spans="1:7" ht="25.5" x14ac:dyDescent="0.2">
      <c r="A140" s="123" t="s">
        <v>244</v>
      </c>
      <c r="B140" s="124" t="s">
        <v>75</v>
      </c>
      <c r="C140" s="124" t="s">
        <v>245</v>
      </c>
      <c r="D140" s="125" t="s">
        <v>192</v>
      </c>
      <c r="E140" s="126">
        <v>1</v>
      </c>
      <c r="F140" s="127">
        <v>354.39</v>
      </c>
      <c r="G140" s="127">
        <v>354.39</v>
      </c>
    </row>
    <row r="141" spans="1:7" x14ac:dyDescent="0.2">
      <c r="A141" s="118" t="s">
        <v>193</v>
      </c>
      <c r="B141" s="119" t="s">
        <v>79</v>
      </c>
      <c r="C141" s="119" t="s">
        <v>194</v>
      </c>
      <c r="D141" s="120" t="s">
        <v>81</v>
      </c>
      <c r="E141" s="121">
        <v>2.4861</v>
      </c>
      <c r="F141" s="122">
        <v>25.75</v>
      </c>
      <c r="G141" s="122">
        <v>64.010000000000005</v>
      </c>
    </row>
    <row r="142" spans="1:7" x14ac:dyDescent="0.2">
      <c r="A142" s="118" t="s">
        <v>84</v>
      </c>
      <c r="B142" s="119" t="s">
        <v>79</v>
      </c>
      <c r="C142" s="119" t="s">
        <v>85</v>
      </c>
      <c r="D142" s="120" t="s">
        <v>81</v>
      </c>
      <c r="E142" s="121">
        <v>1.9144000000000001</v>
      </c>
      <c r="F142" s="122">
        <v>20.79</v>
      </c>
      <c r="G142" s="122">
        <v>39.799999999999997</v>
      </c>
    </row>
    <row r="143" spans="1:7" x14ac:dyDescent="0.2">
      <c r="A143" s="118" t="s">
        <v>215</v>
      </c>
      <c r="B143" s="119" t="s">
        <v>79</v>
      </c>
      <c r="C143" s="119" t="s">
        <v>216</v>
      </c>
      <c r="D143" s="120" t="s">
        <v>88</v>
      </c>
      <c r="E143" s="121">
        <v>2.3E-2</v>
      </c>
      <c r="F143" s="122">
        <v>1018.88</v>
      </c>
      <c r="G143" s="122">
        <v>23.43</v>
      </c>
    </row>
    <row r="144" spans="1:7" x14ac:dyDescent="0.2">
      <c r="A144" s="118" t="s">
        <v>221</v>
      </c>
      <c r="B144" s="119" t="s">
        <v>79</v>
      </c>
      <c r="C144" s="119" t="s">
        <v>222</v>
      </c>
      <c r="D144" s="120" t="s">
        <v>92</v>
      </c>
      <c r="E144" s="121">
        <v>3.2</v>
      </c>
      <c r="F144" s="122">
        <v>10.55</v>
      </c>
      <c r="G144" s="122">
        <v>33.76</v>
      </c>
    </row>
    <row r="145" spans="1:7" ht="38.25" x14ac:dyDescent="0.2">
      <c r="A145" s="118" t="s">
        <v>223</v>
      </c>
      <c r="B145" s="119" t="s">
        <v>79</v>
      </c>
      <c r="C145" s="119" t="s">
        <v>224</v>
      </c>
      <c r="D145" s="120" t="s">
        <v>88</v>
      </c>
      <c r="E145" s="121">
        <v>3.5000000000000003E-2</v>
      </c>
      <c r="F145" s="122">
        <v>590.23</v>
      </c>
      <c r="G145" s="122">
        <v>20.65</v>
      </c>
    </row>
    <row r="146" spans="1:7" ht="38.25" x14ac:dyDescent="0.2">
      <c r="A146" s="118" t="s">
        <v>225</v>
      </c>
      <c r="B146" s="119" t="s">
        <v>79</v>
      </c>
      <c r="C146" s="119" t="s">
        <v>226</v>
      </c>
      <c r="D146" s="120" t="s">
        <v>88</v>
      </c>
      <c r="E146" s="121">
        <v>6.0999999999999999E-2</v>
      </c>
      <c r="F146" s="122">
        <v>723.3</v>
      </c>
      <c r="G146" s="122">
        <v>44.12</v>
      </c>
    </row>
    <row r="147" spans="1:7" ht="25.5" x14ac:dyDescent="0.2">
      <c r="A147" s="118" t="s">
        <v>227</v>
      </c>
      <c r="B147" s="119" t="s">
        <v>79</v>
      </c>
      <c r="C147" s="119" t="s">
        <v>228</v>
      </c>
      <c r="D147" s="120" t="s">
        <v>88</v>
      </c>
      <c r="E147" s="121">
        <v>1.4999999999999999E-2</v>
      </c>
      <c r="F147" s="122">
        <v>487.71</v>
      </c>
      <c r="G147" s="122">
        <v>7.31</v>
      </c>
    </row>
    <row r="148" spans="1:7" x14ac:dyDescent="0.2">
      <c r="A148" s="112" t="s">
        <v>229</v>
      </c>
      <c r="B148" s="113" t="s">
        <v>79</v>
      </c>
      <c r="C148" s="113" t="s">
        <v>230</v>
      </c>
      <c r="D148" s="114" t="s">
        <v>115</v>
      </c>
      <c r="E148" s="115">
        <v>22.55</v>
      </c>
      <c r="F148" s="116">
        <v>5.38</v>
      </c>
      <c r="G148" s="116">
        <v>121.31</v>
      </c>
    </row>
    <row r="149" spans="1:7" x14ac:dyDescent="0.2">
      <c r="A149" s="109"/>
      <c r="B149" s="109"/>
      <c r="C149" s="109" t="s">
        <v>103</v>
      </c>
      <c r="D149" s="109"/>
      <c r="E149" s="110"/>
      <c r="F149" s="109"/>
      <c r="G149" s="110"/>
    </row>
    <row r="150" spans="1:7" x14ac:dyDescent="0.2">
      <c r="A150" s="111" t="s">
        <v>1</v>
      </c>
      <c r="B150" s="111" t="s">
        <v>2</v>
      </c>
      <c r="C150" s="111" t="s">
        <v>3</v>
      </c>
      <c r="D150" s="111" t="s">
        <v>62</v>
      </c>
      <c r="E150" s="111" t="s">
        <v>4</v>
      </c>
      <c r="F150" s="111" t="s">
        <v>70</v>
      </c>
      <c r="G150" s="111" t="s">
        <v>5</v>
      </c>
    </row>
    <row r="151" spans="1:7" ht="51" x14ac:dyDescent="0.2">
      <c r="A151" s="123" t="s">
        <v>246</v>
      </c>
      <c r="B151" s="124" t="s">
        <v>75</v>
      </c>
      <c r="C151" s="124" t="s">
        <v>247</v>
      </c>
      <c r="D151" s="125" t="s">
        <v>115</v>
      </c>
      <c r="E151" s="126">
        <v>1</v>
      </c>
      <c r="F151" s="127">
        <v>225.8</v>
      </c>
      <c r="G151" s="127">
        <v>225.8</v>
      </c>
    </row>
    <row r="152" spans="1:7" ht="51" x14ac:dyDescent="0.2">
      <c r="A152" s="118" t="s">
        <v>175</v>
      </c>
      <c r="B152" s="119" t="s">
        <v>79</v>
      </c>
      <c r="C152" s="119" t="s">
        <v>176</v>
      </c>
      <c r="D152" s="120" t="s">
        <v>154</v>
      </c>
      <c r="E152" s="121">
        <v>0.01</v>
      </c>
      <c r="F152" s="122">
        <v>212.25</v>
      </c>
      <c r="G152" s="122">
        <v>2.12</v>
      </c>
    </row>
    <row r="153" spans="1:7" x14ac:dyDescent="0.2">
      <c r="A153" s="118" t="s">
        <v>193</v>
      </c>
      <c r="B153" s="119" t="s">
        <v>79</v>
      </c>
      <c r="C153" s="119" t="s">
        <v>194</v>
      </c>
      <c r="D153" s="120" t="s">
        <v>81</v>
      </c>
      <c r="E153" s="121">
        <v>2</v>
      </c>
      <c r="F153" s="122">
        <v>25.75</v>
      </c>
      <c r="G153" s="122">
        <v>51.5</v>
      </c>
    </row>
    <row r="154" spans="1:7" x14ac:dyDescent="0.2">
      <c r="A154" s="118" t="s">
        <v>84</v>
      </c>
      <c r="B154" s="119" t="s">
        <v>79</v>
      </c>
      <c r="C154" s="119" t="s">
        <v>85</v>
      </c>
      <c r="D154" s="120" t="s">
        <v>81</v>
      </c>
      <c r="E154" s="121">
        <v>2.1749999999999998</v>
      </c>
      <c r="F154" s="122">
        <v>20.79</v>
      </c>
      <c r="G154" s="122">
        <v>45.21</v>
      </c>
    </row>
    <row r="155" spans="1:7" ht="25.5" x14ac:dyDescent="0.2">
      <c r="A155" s="118" t="s">
        <v>248</v>
      </c>
      <c r="B155" s="119" t="s">
        <v>79</v>
      </c>
      <c r="C155" s="119" t="s">
        <v>249</v>
      </c>
      <c r="D155" s="120" t="s">
        <v>88</v>
      </c>
      <c r="E155" s="121">
        <v>0.123</v>
      </c>
      <c r="F155" s="122">
        <v>478.14</v>
      </c>
      <c r="G155" s="122">
        <v>58.81</v>
      </c>
    </row>
    <row r="156" spans="1:7" x14ac:dyDescent="0.2">
      <c r="A156" s="118" t="s">
        <v>132</v>
      </c>
      <c r="B156" s="119" t="s">
        <v>79</v>
      </c>
      <c r="C156" s="119" t="s">
        <v>133</v>
      </c>
      <c r="D156" s="120" t="s">
        <v>88</v>
      </c>
      <c r="E156" s="121">
        <v>0.2</v>
      </c>
      <c r="F156" s="122">
        <v>82.24</v>
      </c>
      <c r="G156" s="122">
        <v>16.440000000000001</v>
      </c>
    </row>
    <row r="157" spans="1:7" ht="25.5" x14ac:dyDescent="0.2">
      <c r="A157" s="118" t="s">
        <v>250</v>
      </c>
      <c r="B157" s="119" t="s">
        <v>79</v>
      </c>
      <c r="C157" s="119" t="s">
        <v>251</v>
      </c>
      <c r="D157" s="120" t="s">
        <v>88</v>
      </c>
      <c r="E157" s="121">
        <v>5.0000000000000001E-3</v>
      </c>
      <c r="F157" s="122">
        <v>480.11</v>
      </c>
      <c r="G157" s="122">
        <v>2.4</v>
      </c>
    </row>
    <row r="158" spans="1:7" ht="38.25" x14ac:dyDescent="0.2">
      <c r="A158" s="118" t="s">
        <v>159</v>
      </c>
      <c r="B158" s="119" t="s">
        <v>75</v>
      </c>
      <c r="C158" s="119" t="s">
        <v>160</v>
      </c>
      <c r="D158" s="120" t="s">
        <v>95</v>
      </c>
      <c r="E158" s="121">
        <v>4</v>
      </c>
      <c r="F158" s="122">
        <v>3.12</v>
      </c>
      <c r="G158" s="122">
        <v>12.48</v>
      </c>
    </row>
    <row r="159" spans="1:7" ht="38.25" x14ac:dyDescent="0.2">
      <c r="A159" s="118" t="s">
        <v>252</v>
      </c>
      <c r="B159" s="119" t="s">
        <v>79</v>
      </c>
      <c r="C159" s="119" t="s">
        <v>253</v>
      </c>
      <c r="D159" s="120" t="s">
        <v>88</v>
      </c>
      <c r="E159" s="121">
        <v>0.25</v>
      </c>
      <c r="F159" s="122">
        <v>8.9700000000000006</v>
      </c>
      <c r="G159" s="122">
        <v>2.2400000000000002</v>
      </c>
    </row>
    <row r="160" spans="1:7" ht="25.5" x14ac:dyDescent="0.2">
      <c r="A160" s="118" t="s">
        <v>201</v>
      </c>
      <c r="B160" s="119" t="s">
        <v>79</v>
      </c>
      <c r="C160" s="119" t="s">
        <v>202</v>
      </c>
      <c r="D160" s="120" t="s">
        <v>88</v>
      </c>
      <c r="E160" s="121">
        <v>0.123</v>
      </c>
      <c r="F160" s="122">
        <v>281.31</v>
      </c>
      <c r="G160" s="122">
        <v>34.6</v>
      </c>
    </row>
    <row r="161" spans="1:7" x14ac:dyDescent="0.2">
      <c r="A161" s="109"/>
      <c r="B161" s="109"/>
      <c r="C161" s="109" t="s">
        <v>103</v>
      </c>
      <c r="D161" s="109"/>
      <c r="E161" s="110"/>
      <c r="F161" s="109"/>
      <c r="G161" s="110"/>
    </row>
    <row r="162" spans="1:7" x14ac:dyDescent="0.2">
      <c r="A162" s="111" t="s">
        <v>1</v>
      </c>
      <c r="B162" s="111" t="s">
        <v>2</v>
      </c>
      <c r="C162" s="111" t="s">
        <v>3</v>
      </c>
      <c r="D162" s="111" t="s">
        <v>62</v>
      </c>
      <c r="E162" s="111" t="s">
        <v>4</v>
      </c>
      <c r="F162" s="111" t="s">
        <v>70</v>
      </c>
      <c r="G162" s="111" t="s">
        <v>5</v>
      </c>
    </row>
    <row r="163" spans="1:7" ht="25.5" x14ac:dyDescent="0.2">
      <c r="A163" s="123" t="s">
        <v>254</v>
      </c>
      <c r="B163" s="124" t="s">
        <v>75</v>
      </c>
      <c r="C163" s="124" t="s">
        <v>255</v>
      </c>
      <c r="D163" s="125" t="s">
        <v>192</v>
      </c>
      <c r="E163" s="126">
        <v>1</v>
      </c>
      <c r="F163" s="127">
        <v>7480.25</v>
      </c>
      <c r="G163" s="127">
        <v>7480.25</v>
      </c>
    </row>
    <row r="164" spans="1:7" ht="25.5" x14ac:dyDescent="0.2">
      <c r="A164" s="118" t="s">
        <v>256</v>
      </c>
      <c r="B164" s="119" t="s">
        <v>75</v>
      </c>
      <c r="C164" s="119" t="s">
        <v>257</v>
      </c>
      <c r="D164" s="120" t="s">
        <v>192</v>
      </c>
      <c r="E164" s="121">
        <v>1.33</v>
      </c>
      <c r="F164" s="122">
        <v>118.11</v>
      </c>
      <c r="G164" s="122">
        <v>157.08000000000001</v>
      </c>
    </row>
    <row r="165" spans="1:7" x14ac:dyDescent="0.2">
      <c r="A165" s="118" t="s">
        <v>193</v>
      </c>
      <c r="B165" s="119" t="s">
        <v>79</v>
      </c>
      <c r="C165" s="119" t="s">
        <v>194</v>
      </c>
      <c r="D165" s="120" t="s">
        <v>81</v>
      </c>
      <c r="E165" s="121">
        <v>8.9873999999999992</v>
      </c>
      <c r="F165" s="122">
        <v>25.75</v>
      </c>
      <c r="G165" s="122">
        <v>231.42</v>
      </c>
    </row>
    <row r="166" spans="1:7" x14ac:dyDescent="0.2">
      <c r="A166" s="118" t="s">
        <v>84</v>
      </c>
      <c r="B166" s="119" t="s">
        <v>79</v>
      </c>
      <c r="C166" s="119" t="s">
        <v>85</v>
      </c>
      <c r="D166" s="120" t="s">
        <v>81</v>
      </c>
      <c r="E166" s="121">
        <v>6.9207000000000001</v>
      </c>
      <c r="F166" s="122">
        <v>20.79</v>
      </c>
      <c r="G166" s="122">
        <v>143.88</v>
      </c>
    </row>
    <row r="167" spans="1:7" ht="38.25" x14ac:dyDescent="0.2">
      <c r="A167" s="118" t="s">
        <v>195</v>
      </c>
      <c r="B167" s="119" t="s">
        <v>79</v>
      </c>
      <c r="C167" s="119" t="s">
        <v>196</v>
      </c>
      <c r="D167" s="120" t="s">
        <v>179</v>
      </c>
      <c r="E167" s="121">
        <v>6.5</v>
      </c>
      <c r="F167" s="122">
        <v>3.18</v>
      </c>
      <c r="G167" s="122">
        <v>20.67</v>
      </c>
    </row>
    <row r="168" spans="1:7" ht="25.5" x14ac:dyDescent="0.2">
      <c r="A168" s="118" t="s">
        <v>197</v>
      </c>
      <c r="B168" s="119" t="s">
        <v>79</v>
      </c>
      <c r="C168" s="119" t="s">
        <v>198</v>
      </c>
      <c r="D168" s="120" t="s">
        <v>88</v>
      </c>
      <c r="E168" s="121">
        <v>0.65</v>
      </c>
      <c r="F168" s="122">
        <v>172.12</v>
      </c>
      <c r="G168" s="122">
        <v>111.87</v>
      </c>
    </row>
    <row r="169" spans="1:7" ht="25.5" x14ac:dyDescent="0.2">
      <c r="A169" s="118" t="s">
        <v>236</v>
      </c>
      <c r="B169" s="119" t="s">
        <v>79</v>
      </c>
      <c r="C169" s="119" t="s">
        <v>237</v>
      </c>
      <c r="D169" s="120" t="s">
        <v>88</v>
      </c>
      <c r="E169" s="121">
        <v>0.38600000000000001</v>
      </c>
      <c r="F169" s="122">
        <v>698.59</v>
      </c>
      <c r="G169" s="122">
        <v>269.64999999999998</v>
      </c>
    </row>
    <row r="170" spans="1:7" ht="25.5" x14ac:dyDescent="0.2">
      <c r="A170" s="118" t="s">
        <v>199</v>
      </c>
      <c r="B170" s="119" t="s">
        <v>79</v>
      </c>
      <c r="C170" s="119" t="s">
        <v>200</v>
      </c>
      <c r="D170" s="120" t="s">
        <v>88</v>
      </c>
      <c r="E170" s="121">
        <v>2.532</v>
      </c>
      <c r="F170" s="122">
        <v>492.23</v>
      </c>
      <c r="G170" s="122">
        <v>1246.32</v>
      </c>
    </row>
    <row r="171" spans="1:7" ht="25.5" x14ac:dyDescent="0.2">
      <c r="A171" s="118" t="s">
        <v>201</v>
      </c>
      <c r="B171" s="119" t="s">
        <v>79</v>
      </c>
      <c r="C171" s="119" t="s">
        <v>202</v>
      </c>
      <c r="D171" s="120" t="s">
        <v>88</v>
      </c>
      <c r="E171" s="121">
        <v>2.532</v>
      </c>
      <c r="F171" s="122">
        <v>281.31</v>
      </c>
      <c r="G171" s="122">
        <v>712.27</v>
      </c>
    </row>
    <row r="172" spans="1:7" ht="38.25" x14ac:dyDescent="0.2">
      <c r="A172" s="118" t="s">
        <v>203</v>
      </c>
      <c r="B172" s="119" t="s">
        <v>79</v>
      </c>
      <c r="C172" s="119" t="s">
        <v>204</v>
      </c>
      <c r="D172" s="120" t="s">
        <v>179</v>
      </c>
      <c r="E172" s="121">
        <v>2.1619999999999999</v>
      </c>
      <c r="F172" s="122">
        <v>122.77</v>
      </c>
      <c r="G172" s="122">
        <v>265.42</v>
      </c>
    </row>
    <row r="173" spans="1:7" ht="25.5" x14ac:dyDescent="0.2">
      <c r="A173" s="118" t="s">
        <v>205</v>
      </c>
      <c r="B173" s="119" t="s">
        <v>79</v>
      </c>
      <c r="C173" s="119" t="s">
        <v>206</v>
      </c>
      <c r="D173" s="120" t="s">
        <v>179</v>
      </c>
      <c r="E173" s="121">
        <v>1.0920000000000001</v>
      </c>
      <c r="F173" s="122">
        <v>63.67</v>
      </c>
      <c r="G173" s="122">
        <v>69.52</v>
      </c>
    </row>
    <row r="174" spans="1:7" ht="38.25" x14ac:dyDescent="0.2">
      <c r="A174" s="118" t="s">
        <v>207</v>
      </c>
      <c r="B174" s="119" t="s">
        <v>79</v>
      </c>
      <c r="C174" s="119" t="s">
        <v>208</v>
      </c>
      <c r="D174" s="120" t="s">
        <v>179</v>
      </c>
      <c r="E174" s="121">
        <v>10.368</v>
      </c>
      <c r="F174" s="122">
        <v>95.17</v>
      </c>
      <c r="G174" s="122">
        <v>986.72</v>
      </c>
    </row>
    <row r="175" spans="1:7" ht="25.5" x14ac:dyDescent="0.2">
      <c r="A175" s="118" t="s">
        <v>238</v>
      </c>
      <c r="B175" s="119" t="s">
        <v>79</v>
      </c>
      <c r="C175" s="119" t="s">
        <v>239</v>
      </c>
      <c r="D175" s="120" t="s">
        <v>92</v>
      </c>
      <c r="E175" s="121">
        <v>16.3</v>
      </c>
      <c r="F175" s="122">
        <v>12.54</v>
      </c>
      <c r="G175" s="122">
        <v>204.4</v>
      </c>
    </row>
    <row r="176" spans="1:7" ht="25.5" x14ac:dyDescent="0.2">
      <c r="A176" s="118" t="s">
        <v>211</v>
      </c>
      <c r="B176" s="119" t="s">
        <v>79</v>
      </c>
      <c r="C176" s="119" t="s">
        <v>212</v>
      </c>
      <c r="D176" s="120" t="s">
        <v>92</v>
      </c>
      <c r="E176" s="121">
        <v>36.799999999999997</v>
      </c>
      <c r="F176" s="122">
        <v>11.83</v>
      </c>
      <c r="G176" s="122">
        <v>435.34</v>
      </c>
    </row>
    <row r="177" spans="1:7" ht="25.5" x14ac:dyDescent="0.2">
      <c r="A177" s="118" t="s">
        <v>240</v>
      </c>
      <c r="B177" s="119" t="s">
        <v>79</v>
      </c>
      <c r="C177" s="119" t="s">
        <v>241</v>
      </c>
      <c r="D177" s="120" t="s">
        <v>92</v>
      </c>
      <c r="E177" s="121">
        <v>40.799999999999997</v>
      </c>
      <c r="F177" s="122">
        <v>10.54</v>
      </c>
      <c r="G177" s="122">
        <v>430.03</v>
      </c>
    </row>
    <row r="178" spans="1:7" ht="25.5" x14ac:dyDescent="0.2">
      <c r="A178" s="118" t="s">
        <v>213</v>
      </c>
      <c r="B178" s="119" t="s">
        <v>79</v>
      </c>
      <c r="C178" s="119" t="s">
        <v>214</v>
      </c>
      <c r="D178" s="120" t="s">
        <v>92</v>
      </c>
      <c r="E178" s="121">
        <v>91.9</v>
      </c>
      <c r="F178" s="122">
        <v>8.85</v>
      </c>
      <c r="G178" s="122">
        <v>813.31</v>
      </c>
    </row>
    <row r="179" spans="1:7" x14ac:dyDescent="0.2">
      <c r="A179" s="118" t="s">
        <v>215</v>
      </c>
      <c r="B179" s="119" t="s">
        <v>79</v>
      </c>
      <c r="C179" s="119" t="s">
        <v>216</v>
      </c>
      <c r="D179" s="120" t="s">
        <v>88</v>
      </c>
      <c r="E179" s="121">
        <v>6.6000000000000003E-2</v>
      </c>
      <c r="F179" s="122">
        <v>1018.88</v>
      </c>
      <c r="G179" s="122">
        <v>67.239999999999995</v>
      </c>
    </row>
    <row r="180" spans="1:7" ht="25.5" x14ac:dyDescent="0.2">
      <c r="A180" s="118" t="s">
        <v>217</v>
      </c>
      <c r="B180" s="119" t="s">
        <v>79</v>
      </c>
      <c r="C180" s="119" t="s">
        <v>218</v>
      </c>
      <c r="D180" s="120" t="s">
        <v>88</v>
      </c>
      <c r="E180" s="121">
        <v>0.11600000000000001</v>
      </c>
      <c r="F180" s="122">
        <v>983.93</v>
      </c>
      <c r="G180" s="122">
        <v>114.13</v>
      </c>
    </row>
    <row r="181" spans="1:7" x14ac:dyDescent="0.2">
      <c r="A181" s="118" t="s">
        <v>219</v>
      </c>
      <c r="B181" s="119" t="s">
        <v>79</v>
      </c>
      <c r="C181" s="119" t="s">
        <v>220</v>
      </c>
      <c r="D181" s="120" t="s">
        <v>92</v>
      </c>
      <c r="E181" s="121">
        <v>21.4</v>
      </c>
      <c r="F181" s="122">
        <v>8.27</v>
      </c>
      <c r="G181" s="122">
        <v>176.97</v>
      </c>
    </row>
    <row r="182" spans="1:7" x14ac:dyDescent="0.2">
      <c r="A182" s="118" t="s">
        <v>221</v>
      </c>
      <c r="B182" s="119" t="s">
        <v>79</v>
      </c>
      <c r="C182" s="119" t="s">
        <v>222</v>
      </c>
      <c r="D182" s="120" t="s">
        <v>92</v>
      </c>
      <c r="E182" s="121">
        <v>30.6</v>
      </c>
      <c r="F182" s="122">
        <v>10.55</v>
      </c>
      <c r="G182" s="122">
        <v>322.83</v>
      </c>
    </row>
    <row r="183" spans="1:7" ht="38.25" x14ac:dyDescent="0.2">
      <c r="A183" s="118" t="s">
        <v>223</v>
      </c>
      <c r="B183" s="119" t="s">
        <v>79</v>
      </c>
      <c r="C183" s="119" t="s">
        <v>224</v>
      </c>
      <c r="D183" s="120" t="s">
        <v>88</v>
      </c>
      <c r="E183" s="121">
        <v>0.113</v>
      </c>
      <c r="F183" s="122">
        <v>590.23</v>
      </c>
      <c r="G183" s="122">
        <v>66.69</v>
      </c>
    </row>
    <row r="184" spans="1:7" ht="38.25" x14ac:dyDescent="0.2">
      <c r="A184" s="118" t="s">
        <v>225</v>
      </c>
      <c r="B184" s="119" t="s">
        <v>79</v>
      </c>
      <c r="C184" s="119" t="s">
        <v>226</v>
      </c>
      <c r="D184" s="120" t="s">
        <v>88</v>
      </c>
      <c r="E184" s="121">
        <v>0.193</v>
      </c>
      <c r="F184" s="122">
        <v>723.3</v>
      </c>
      <c r="G184" s="122">
        <v>139.59</v>
      </c>
    </row>
    <row r="185" spans="1:7" ht="25.5" x14ac:dyDescent="0.2">
      <c r="A185" s="118" t="s">
        <v>227</v>
      </c>
      <c r="B185" s="119" t="s">
        <v>79</v>
      </c>
      <c r="C185" s="119" t="s">
        <v>228</v>
      </c>
      <c r="D185" s="120" t="s">
        <v>88</v>
      </c>
      <c r="E185" s="121">
        <v>4.8000000000000001E-2</v>
      </c>
      <c r="F185" s="122">
        <v>487.71</v>
      </c>
      <c r="G185" s="122">
        <v>23.41</v>
      </c>
    </row>
    <row r="186" spans="1:7" x14ac:dyDescent="0.2">
      <c r="A186" s="112" t="s">
        <v>229</v>
      </c>
      <c r="B186" s="113" t="s">
        <v>79</v>
      </c>
      <c r="C186" s="113" t="s">
        <v>230</v>
      </c>
      <c r="D186" s="114" t="s">
        <v>115</v>
      </c>
      <c r="E186" s="115">
        <v>61.3</v>
      </c>
      <c r="F186" s="116">
        <v>5.38</v>
      </c>
      <c r="G186" s="116">
        <v>329.79</v>
      </c>
    </row>
    <row r="187" spans="1:7" x14ac:dyDescent="0.2">
      <c r="A187" s="112" t="s">
        <v>231</v>
      </c>
      <c r="B187" s="113" t="s">
        <v>232</v>
      </c>
      <c r="C187" s="113" t="s">
        <v>233</v>
      </c>
      <c r="D187" s="114" t="s">
        <v>192</v>
      </c>
      <c r="E187" s="115">
        <v>20.100000000000001</v>
      </c>
      <c r="F187" s="116">
        <v>7.05</v>
      </c>
      <c r="G187" s="116">
        <v>141.69999999999999</v>
      </c>
    </row>
    <row r="188" spans="1:7" x14ac:dyDescent="0.2">
      <c r="A188" s="109"/>
      <c r="B188" s="109"/>
      <c r="C188" s="109" t="s">
        <v>103</v>
      </c>
      <c r="D188" s="109"/>
      <c r="E188" s="110"/>
      <c r="F188" s="109"/>
      <c r="G188" s="110"/>
    </row>
    <row r="189" spans="1:7" x14ac:dyDescent="0.2">
      <c r="A189" s="111" t="s">
        <v>1</v>
      </c>
      <c r="B189" s="111" t="s">
        <v>2</v>
      </c>
      <c r="C189" s="111" t="s">
        <v>3</v>
      </c>
      <c r="D189" s="111" t="s">
        <v>62</v>
      </c>
      <c r="E189" s="111" t="s">
        <v>4</v>
      </c>
      <c r="F189" s="111" t="s">
        <v>70</v>
      </c>
      <c r="G189" s="111" t="s">
        <v>5</v>
      </c>
    </row>
    <row r="190" spans="1:7" ht="51" x14ac:dyDescent="0.2">
      <c r="A190" s="123" t="s">
        <v>258</v>
      </c>
      <c r="B190" s="124" t="s">
        <v>75</v>
      </c>
      <c r="C190" s="124" t="s">
        <v>259</v>
      </c>
      <c r="D190" s="125" t="s">
        <v>115</v>
      </c>
      <c r="E190" s="126">
        <v>1</v>
      </c>
      <c r="F190" s="127">
        <v>1009.8</v>
      </c>
      <c r="G190" s="127">
        <v>1009.8</v>
      </c>
    </row>
    <row r="191" spans="1:7" ht="38.25" x14ac:dyDescent="0.2">
      <c r="A191" s="118" t="s">
        <v>260</v>
      </c>
      <c r="B191" s="119" t="s">
        <v>79</v>
      </c>
      <c r="C191" s="119" t="s">
        <v>261</v>
      </c>
      <c r="D191" s="120" t="s">
        <v>154</v>
      </c>
      <c r="E191" s="121">
        <v>0.1</v>
      </c>
      <c r="F191" s="122">
        <v>271.05</v>
      </c>
      <c r="G191" s="122">
        <v>27.1</v>
      </c>
    </row>
    <row r="192" spans="1:7" x14ac:dyDescent="0.2">
      <c r="A192" s="118" t="s">
        <v>132</v>
      </c>
      <c r="B192" s="119" t="s">
        <v>79</v>
      </c>
      <c r="C192" s="119" t="s">
        <v>133</v>
      </c>
      <c r="D192" s="120" t="s">
        <v>88</v>
      </c>
      <c r="E192" s="121">
        <v>0.95</v>
      </c>
      <c r="F192" s="122">
        <v>82.24</v>
      </c>
      <c r="G192" s="122">
        <v>78.12</v>
      </c>
    </row>
    <row r="193" spans="1:7" ht="38.25" x14ac:dyDescent="0.2">
      <c r="A193" s="118" t="s">
        <v>262</v>
      </c>
      <c r="B193" s="119" t="s">
        <v>79</v>
      </c>
      <c r="C193" s="119" t="s">
        <v>263</v>
      </c>
      <c r="D193" s="120" t="s">
        <v>179</v>
      </c>
      <c r="E193" s="121">
        <v>3.62</v>
      </c>
      <c r="F193" s="122">
        <v>68.31</v>
      </c>
      <c r="G193" s="122">
        <v>247.28</v>
      </c>
    </row>
    <row r="194" spans="1:7" ht="38.25" x14ac:dyDescent="0.2">
      <c r="A194" s="118" t="s">
        <v>264</v>
      </c>
      <c r="B194" s="119" t="s">
        <v>79</v>
      </c>
      <c r="C194" s="119" t="s">
        <v>265</v>
      </c>
      <c r="D194" s="120" t="s">
        <v>92</v>
      </c>
      <c r="E194" s="121">
        <v>0.92</v>
      </c>
      <c r="F194" s="122">
        <v>16.25</v>
      </c>
      <c r="G194" s="122">
        <v>14.95</v>
      </c>
    </row>
    <row r="195" spans="1:7" ht="38.25" x14ac:dyDescent="0.2">
      <c r="A195" s="118" t="s">
        <v>266</v>
      </c>
      <c r="B195" s="119" t="s">
        <v>79</v>
      </c>
      <c r="C195" s="119" t="s">
        <v>267</v>
      </c>
      <c r="D195" s="120" t="s">
        <v>92</v>
      </c>
      <c r="E195" s="121">
        <v>4.5</v>
      </c>
      <c r="F195" s="122">
        <v>13.6</v>
      </c>
      <c r="G195" s="122">
        <v>61.2</v>
      </c>
    </row>
    <row r="196" spans="1:7" ht="25.5" x14ac:dyDescent="0.2">
      <c r="A196" s="118" t="s">
        <v>248</v>
      </c>
      <c r="B196" s="119" t="s">
        <v>79</v>
      </c>
      <c r="C196" s="119" t="s">
        <v>249</v>
      </c>
      <c r="D196" s="120" t="s">
        <v>88</v>
      </c>
      <c r="E196" s="121">
        <v>0.72899999999999998</v>
      </c>
      <c r="F196" s="122">
        <v>478.14</v>
      </c>
      <c r="G196" s="122">
        <v>348.56</v>
      </c>
    </row>
    <row r="197" spans="1:7" ht="38.25" x14ac:dyDescent="0.2">
      <c r="A197" s="118" t="s">
        <v>159</v>
      </c>
      <c r="B197" s="119" t="s">
        <v>75</v>
      </c>
      <c r="C197" s="119" t="s">
        <v>160</v>
      </c>
      <c r="D197" s="120" t="s">
        <v>95</v>
      </c>
      <c r="E197" s="121">
        <v>3.31</v>
      </c>
      <c r="F197" s="122">
        <v>3.12</v>
      </c>
      <c r="G197" s="122">
        <v>10.32</v>
      </c>
    </row>
    <row r="198" spans="1:7" ht="38.25" x14ac:dyDescent="0.2">
      <c r="A198" s="118" t="s">
        <v>195</v>
      </c>
      <c r="B198" s="119" t="s">
        <v>79</v>
      </c>
      <c r="C198" s="119" t="s">
        <v>196</v>
      </c>
      <c r="D198" s="120" t="s">
        <v>179</v>
      </c>
      <c r="E198" s="121">
        <v>2.06</v>
      </c>
      <c r="F198" s="122">
        <v>3.18</v>
      </c>
      <c r="G198" s="122">
        <v>6.55</v>
      </c>
    </row>
    <row r="199" spans="1:7" ht="38.25" x14ac:dyDescent="0.2">
      <c r="A199" s="118" t="s">
        <v>252</v>
      </c>
      <c r="B199" s="119" t="s">
        <v>79</v>
      </c>
      <c r="C199" s="119" t="s">
        <v>253</v>
      </c>
      <c r="D199" s="120" t="s">
        <v>88</v>
      </c>
      <c r="E199" s="121">
        <v>1.1875</v>
      </c>
      <c r="F199" s="122">
        <v>8.9700000000000006</v>
      </c>
      <c r="G199" s="122">
        <v>10.65</v>
      </c>
    </row>
    <row r="200" spans="1:7" ht="25.5" x14ac:dyDescent="0.2">
      <c r="A200" s="118" t="s">
        <v>201</v>
      </c>
      <c r="B200" s="119" t="s">
        <v>79</v>
      </c>
      <c r="C200" s="119" t="s">
        <v>202</v>
      </c>
      <c r="D200" s="120" t="s">
        <v>88</v>
      </c>
      <c r="E200" s="121">
        <v>0.72899999999999998</v>
      </c>
      <c r="F200" s="122">
        <v>281.31</v>
      </c>
      <c r="G200" s="122">
        <v>205.07</v>
      </c>
    </row>
    <row r="201" spans="1:7" x14ac:dyDescent="0.2">
      <c r="A201" s="109"/>
      <c r="B201" s="109"/>
      <c r="C201" s="109" t="s">
        <v>103</v>
      </c>
      <c r="D201" s="109"/>
      <c r="E201" s="110"/>
      <c r="F201" s="109"/>
      <c r="G201" s="110"/>
    </row>
    <row r="202" spans="1:7" x14ac:dyDescent="0.2">
      <c r="A202" s="111" t="s">
        <v>1</v>
      </c>
      <c r="B202" s="111" t="s">
        <v>2</v>
      </c>
      <c r="C202" s="111" t="s">
        <v>3</v>
      </c>
      <c r="D202" s="111" t="s">
        <v>62</v>
      </c>
      <c r="E202" s="111" t="s">
        <v>4</v>
      </c>
      <c r="F202" s="111" t="s">
        <v>70</v>
      </c>
      <c r="G202" s="111" t="s">
        <v>5</v>
      </c>
    </row>
    <row r="203" spans="1:7" ht="63.75" x14ac:dyDescent="0.2">
      <c r="A203" s="123" t="s">
        <v>268</v>
      </c>
      <c r="B203" s="124" t="s">
        <v>75</v>
      </c>
      <c r="C203" s="124" t="s">
        <v>269</v>
      </c>
      <c r="D203" s="125" t="s">
        <v>115</v>
      </c>
      <c r="E203" s="126">
        <v>1</v>
      </c>
      <c r="F203" s="127">
        <v>1787.64</v>
      </c>
      <c r="G203" s="127">
        <v>1787.64</v>
      </c>
    </row>
    <row r="204" spans="1:7" ht="38.25" x14ac:dyDescent="0.2">
      <c r="A204" s="118" t="s">
        <v>260</v>
      </c>
      <c r="B204" s="119" t="s">
        <v>79</v>
      </c>
      <c r="C204" s="119" t="s">
        <v>261</v>
      </c>
      <c r="D204" s="120" t="s">
        <v>154</v>
      </c>
      <c r="E204" s="121">
        <v>0.1</v>
      </c>
      <c r="F204" s="122">
        <v>271.05</v>
      </c>
      <c r="G204" s="122">
        <v>27.1</v>
      </c>
    </row>
    <row r="205" spans="1:7" x14ac:dyDescent="0.2">
      <c r="A205" s="118" t="s">
        <v>132</v>
      </c>
      <c r="B205" s="119" t="s">
        <v>79</v>
      </c>
      <c r="C205" s="119" t="s">
        <v>133</v>
      </c>
      <c r="D205" s="120" t="s">
        <v>88</v>
      </c>
      <c r="E205" s="121">
        <v>1.91</v>
      </c>
      <c r="F205" s="122">
        <v>82.24</v>
      </c>
      <c r="G205" s="122">
        <v>157.07</v>
      </c>
    </row>
    <row r="206" spans="1:7" ht="38.25" x14ac:dyDescent="0.2">
      <c r="A206" s="118" t="s">
        <v>262</v>
      </c>
      <c r="B206" s="119" t="s">
        <v>79</v>
      </c>
      <c r="C206" s="119" t="s">
        <v>263</v>
      </c>
      <c r="D206" s="120" t="s">
        <v>179</v>
      </c>
      <c r="E206" s="121">
        <v>6.36</v>
      </c>
      <c r="F206" s="122">
        <v>68.31</v>
      </c>
      <c r="G206" s="122">
        <v>434.45</v>
      </c>
    </row>
    <row r="207" spans="1:7" ht="38.25" x14ac:dyDescent="0.2">
      <c r="A207" s="118" t="s">
        <v>264</v>
      </c>
      <c r="B207" s="119" t="s">
        <v>79</v>
      </c>
      <c r="C207" s="119" t="s">
        <v>265</v>
      </c>
      <c r="D207" s="120" t="s">
        <v>92</v>
      </c>
      <c r="E207" s="121">
        <v>2.5299999999999998</v>
      </c>
      <c r="F207" s="122">
        <v>16.25</v>
      </c>
      <c r="G207" s="122">
        <v>41.11</v>
      </c>
    </row>
    <row r="208" spans="1:7" ht="38.25" x14ac:dyDescent="0.2">
      <c r="A208" s="118" t="s">
        <v>266</v>
      </c>
      <c r="B208" s="119" t="s">
        <v>79</v>
      </c>
      <c r="C208" s="119" t="s">
        <v>267</v>
      </c>
      <c r="D208" s="120" t="s">
        <v>92</v>
      </c>
      <c r="E208" s="121">
        <v>8.59</v>
      </c>
      <c r="F208" s="122">
        <v>13.6</v>
      </c>
      <c r="G208" s="122">
        <v>116.82</v>
      </c>
    </row>
    <row r="209" spans="1:7" ht="25.5" x14ac:dyDescent="0.2">
      <c r="A209" s="118" t="s">
        <v>248</v>
      </c>
      <c r="B209" s="119" t="s">
        <v>79</v>
      </c>
      <c r="C209" s="119" t="s">
        <v>249</v>
      </c>
      <c r="D209" s="120" t="s">
        <v>88</v>
      </c>
      <c r="E209" s="121">
        <v>1.272</v>
      </c>
      <c r="F209" s="122">
        <v>478.14</v>
      </c>
      <c r="G209" s="122">
        <v>608.19000000000005</v>
      </c>
    </row>
    <row r="210" spans="1:7" ht="38.25" x14ac:dyDescent="0.2">
      <c r="A210" s="118" t="s">
        <v>159</v>
      </c>
      <c r="B210" s="119" t="s">
        <v>75</v>
      </c>
      <c r="C210" s="119" t="s">
        <v>160</v>
      </c>
      <c r="D210" s="120" t="s">
        <v>95</v>
      </c>
      <c r="E210" s="121">
        <v>4.51</v>
      </c>
      <c r="F210" s="122">
        <v>3.12</v>
      </c>
      <c r="G210" s="122">
        <v>14.07</v>
      </c>
    </row>
    <row r="211" spans="1:7" ht="38.25" x14ac:dyDescent="0.2">
      <c r="A211" s="118" t="s">
        <v>252</v>
      </c>
      <c r="B211" s="119" t="s">
        <v>79</v>
      </c>
      <c r="C211" s="119" t="s">
        <v>253</v>
      </c>
      <c r="D211" s="120" t="s">
        <v>88</v>
      </c>
      <c r="E211" s="121">
        <v>2.3875000000000002</v>
      </c>
      <c r="F211" s="122">
        <v>8.9700000000000006</v>
      </c>
      <c r="G211" s="122">
        <v>21.41</v>
      </c>
    </row>
    <row r="212" spans="1:7" ht="38.25" x14ac:dyDescent="0.2">
      <c r="A212" s="118" t="s">
        <v>195</v>
      </c>
      <c r="B212" s="119" t="s">
        <v>79</v>
      </c>
      <c r="C212" s="119" t="s">
        <v>196</v>
      </c>
      <c r="D212" s="120" t="s">
        <v>179</v>
      </c>
      <c r="E212" s="121">
        <v>3.02</v>
      </c>
      <c r="F212" s="122">
        <v>3.18</v>
      </c>
      <c r="G212" s="122">
        <v>9.6</v>
      </c>
    </row>
    <row r="213" spans="1:7" ht="25.5" x14ac:dyDescent="0.2">
      <c r="A213" s="118" t="s">
        <v>201</v>
      </c>
      <c r="B213" s="119" t="s">
        <v>79</v>
      </c>
      <c r="C213" s="119" t="s">
        <v>202</v>
      </c>
      <c r="D213" s="120" t="s">
        <v>88</v>
      </c>
      <c r="E213" s="121">
        <v>1.272</v>
      </c>
      <c r="F213" s="122">
        <v>281.31</v>
      </c>
      <c r="G213" s="122">
        <v>357.82</v>
      </c>
    </row>
    <row r="214" spans="1:7" x14ac:dyDescent="0.2">
      <c r="A214" s="109"/>
      <c r="B214" s="109"/>
      <c r="C214" s="109" t="s">
        <v>103</v>
      </c>
      <c r="D214" s="109"/>
      <c r="E214" s="110"/>
      <c r="F214" s="109"/>
      <c r="G214" s="110"/>
    </row>
    <row r="215" spans="1:7" x14ac:dyDescent="0.2">
      <c r="A215" s="111" t="s">
        <v>1</v>
      </c>
      <c r="B215" s="111" t="s">
        <v>2</v>
      </c>
      <c r="C215" s="111" t="s">
        <v>3</v>
      </c>
      <c r="D215" s="111" t="s">
        <v>62</v>
      </c>
      <c r="E215" s="111" t="s">
        <v>4</v>
      </c>
      <c r="F215" s="111" t="s">
        <v>70</v>
      </c>
      <c r="G215" s="111" t="s">
        <v>5</v>
      </c>
    </row>
    <row r="216" spans="1:7" ht="63.75" x14ac:dyDescent="0.2">
      <c r="A216" s="123" t="s">
        <v>270</v>
      </c>
      <c r="B216" s="124" t="s">
        <v>75</v>
      </c>
      <c r="C216" s="124" t="s">
        <v>271</v>
      </c>
      <c r="D216" s="125" t="s">
        <v>115</v>
      </c>
      <c r="E216" s="126">
        <v>1</v>
      </c>
      <c r="F216" s="127">
        <v>2566</v>
      </c>
      <c r="G216" s="127">
        <v>2566</v>
      </c>
    </row>
    <row r="217" spans="1:7" ht="38.25" x14ac:dyDescent="0.2">
      <c r="A217" s="118" t="s">
        <v>260</v>
      </c>
      <c r="B217" s="119" t="s">
        <v>79</v>
      </c>
      <c r="C217" s="119" t="s">
        <v>261</v>
      </c>
      <c r="D217" s="120" t="s">
        <v>154</v>
      </c>
      <c r="E217" s="121">
        <v>0.1</v>
      </c>
      <c r="F217" s="122">
        <v>271.05</v>
      </c>
      <c r="G217" s="122">
        <v>27.1</v>
      </c>
    </row>
    <row r="218" spans="1:7" x14ac:dyDescent="0.2">
      <c r="A218" s="118" t="s">
        <v>132</v>
      </c>
      <c r="B218" s="119" t="s">
        <v>79</v>
      </c>
      <c r="C218" s="119" t="s">
        <v>133</v>
      </c>
      <c r="D218" s="120" t="s">
        <v>88</v>
      </c>
      <c r="E218" s="121">
        <v>2.86</v>
      </c>
      <c r="F218" s="122">
        <v>82.24</v>
      </c>
      <c r="G218" s="122">
        <v>235.2</v>
      </c>
    </row>
    <row r="219" spans="1:7" ht="38.25" x14ac:dyDescent="0.2">
      <c r="A219" s="118" t="s">
        <v>262</v>
      </c>
      <c r="B219" s="119" t="s">
        <v>79</v>
      </c>
      <c r="C219" s="119" t="s">
        <v>263</v>
      </c>
      <c r="D219" s="120" t="s">
        <v>179</v>
      </c>
      <c r="E219" s="121">
        <v>9.1</v>
      </c>
      <c r="F219" s="122">
        <v>68.31</v>
      </c>
      <c r="G219" s="122">
        <v>621.62</v>
      </c>
    </row>
    <row r="220" spans="1:7" ht="38.25" x14ac:dyDescent="0.2">
      <c r="A220" s="118" t="s">
        <v>264</v>
      </c>
      <c r="B220" s="119" t="s">
        <v>79</v>
      </c>
      <c r="C220" s="119" t="s">
        <v>265</v>
      </c>
      <c r="D220" s="120" t="s">
        <v>92</v>
      </c>
      <c r="E220" s="121">
        <v>4.2300000000000004</v>
      </c>
      <c r="F220" s="122">
        <v>16.25</v>
      </c>
      <c r="G220" s="122">
        <v>68.73</v>
      </c>
    </row>
    <row r="221" spans="1:7" ht="38.25" x14ac:dyDescent="0.2">
      <c r="A221" s="118" t="s">
        <v>266</v>
      </c>
      <c r="B221" s="119" t="s">
        <v>79</v>
      </c>
      <c r="C221" s="119" t="s">
        <v>267</v>
      </c>
      <c r="D221" s="120" t="s">
        <v>92</v>
      </c>
      <c r="E221" s="121">
        <v>12.68</v>
      </c>
      <c r="F221" s="122">
        <v>13.6</v>
      </c>
      <c r="G221" s="122">
        <v>172.44</v>
      </c>
    </row>
    <row r="222" spans="1:7" ht="25.5" x14ac:dyDescent="0.2">
      <c r="A222" s="118" t="s">
        <v>248</v>
      </c>
      <c r="B222" s="119" t="s">
        <v>79</v>
      </c>
      <c r="C222" s="119" t="s">
        <v>249</v>
      </c>
      <c r="D222" s="120" t="s">
        <v>88</v>
      </c>
      <c r="E222" s="121">
        <v>1.8149999999999999</v>
      </c>
      <c r="F222" s="122">
        <v>478.14</v>
      </c>
      <c r="G222" s="122">
        <v>867.82</v>
      </c>
    </row>
    <row r="223" spans="1:7" ht="38.25" x14ac:dyDescent="0.2">
      <c r="A223" s="118" t="s">
        <v>159</v>
      </c>
      <c r="B223" s="119" t="s">
        <v>75</v>
      </c>
      <c r="C223" s="119" t="s">
        <v>160</v>
      </c>
      <c r="D223" s="120" t="s">
        <v>95</v>
      </c>
      <c r="E223" s="121">
        <v>5.71</v>
      </c>
      <c r="F223" s="122">
        <v>3.12</v>
      </c>
      <c r="G223" s="122">
        <v>17.809999999999999</v>
      </c>
    </row>
    <row r="224" spans="1:7" ht="38.25" x14ac:dyDescent="0.2">
      <c r="A224" s="118" t="s">
        <v>195</v>
      </c>
      <c r="B224" s="119" t="s">
        <v>79</v>
      </c>
      <c r="C224" s="119" t="s">
        <v>196</v>
      </c>
      <c r="D224" s="120" t="s">
        <v>179</v>
      </c>
      <c r="E224" s="121">
        <v>3.98</v>
      </c>
      <c r="F224" s="122">
        <v>3.18</v>
      </c>
      <c r="G224" s="122">
        <v>12.65</v>
      </c>
    </row>
    <row r="225" spans="1:7" ht="38.25" x14ac:dyDescent="0.2">
      <c r="A225" s="118" t="s">
        <v>252</v>
      </c>
      <c r="B225" s="119" t="s">
        <v>79</v>
      </c>
      <c r="C225" s="119" t="s">
        <v>253</v>
      </c>
      <c r="D225" s="120" t="s">
        <v>88</v>
      </c>
      <c r="E225" s="121">
        <v>3.5750000000000002</v>
      </c>
      <c r="F225" s="122">
        <v>8.9700000000000006</v>
      </c>
      <c r="G225" s="122">
        <v>32.06</v>
      </c>
    </row>
    <row r="226" spans="1:7" ht="25.5" x14ac:dyDescent="0.2">
      <c r="A226" s="118" t="s">
        <v>201</v>
      </c>
      <c r="B226" s="119" t="s">
        <v>79</v>
      </c>
      <c r="C226" s="119" t="s">
        <v>202</v>
      </c>
      <c r="D226" s="120" t="s">
        <v>88</v>
      </c>
      <c r="E226" s="121">
        <v>1.8149999999999999</v>
      </c>
      <c r="F226" s="122">
        <v>281.31</v>
      </c>
      <c r="G226" s="122">
        <v>510.57</v>
      </c>
    </row>
    <row r="227" spans="1:7" x14ac:dyDescent="0.2">
      <c r="A227" s="109"/>
      <c r="B227" s="109"/>
      <c r="C227" s="109" t="s">
        <v>103</v>
      </c>
      <c r="D227" s="109"/>
      <c r="E227" s="110"/>
      <c r="F227" s="109"/>
      <c r="G227" s="110"/>
    </row>
    <row r="228" spans="1:7" x14ac:dyDescent="0.2">
      <c r="A228" s="111" t="s">
        <v>1</v>
      </c>
      <c r="B228" s="111" t="s">
        <v>2</v>
      </c>
      <c r="C228" s="111" t="s">
        <v>3</v>
      </c>
      <c r="D228" s="111" t="s">
        <v>62</v>
      </c>
      <c r="E228" s="111" t="s">
        <v>4</v>
      </c>
      <c r="F228" s="111" t="s">
        <v>70</v>
      </c>
      <c r="G228" s="111" t="s">
        <v>5</v>
      </c>
    </row>
    <row r="229" spans="1:7" ht="25.5" x14ac:dyDescent="0.2">
      <c r="A229" s="123" t="s">
        <v>272</v>
      </c>
      <c r="B229" s="124" t="s">
        <v>75</v>
      </c>
      <c r="C229" s="124" t="s">
        <v>273</v>
      </c>
      <c r="D229" s="125" t="s">
        <v>151</v>
      </c>
      <c r="E229" s="126">
        <v>1</v>
      </c>
      <c r="F229" s="127">
        <v>13.85</v>
      </c>
      <c r="G229" s="127">
        <v>13.85</v>
      </c>
    </row>
    <row r="230" spans="1:7" ht="38.25" x14ac:dyDescent="0.2">
      <c r="A230" s="118" t="s">
        <v>274</v>
      </c>
      <c r="B230" s="119" t="s">
        <v>79</v>
      </c>
      <c r="C230" s="119" t="s">
        <v>275</v>
      </c>
      <c r="D230" s="120" t="s">
        <v>154</v>
      </c>
      <c r="E230" s="121">
        <v>8.9999999999999993E-3</v>
      </c>
      <c r="F230" s="122">
        <v>163.52000000000001</v>
      </c>
      <c r="G230" s="122">
        <v>1.47</v>
      </c>
    </row>
    <row r="231" spans="1:7" ht="38.25" x14ac:dyDescent="0.2">
      <c r="A231" s="118" t="s">
        <v>276</v>
      </c>
      <c r="B231" s="119" t="s">
        <v>79</v>
      </c>
      <c r="C231" s="119" t="s">
        <v>277</v>
      </c>
      <c r="D231" s="120" t="s">
        <v>140</v>
      </c>
      <c r="E231" s="121">
        <v>2.1000000000000001E-2</v>
      </c>
      <c r="F231" s="122">
        <v>66.97</v>
      </c>
      <c r="G231" s="122">
        <v>1.4</v>
      </c>
    </row>
    <row r="232" spans="1:7" ht="38.25" x14ac:dyDescent="0.2">
      <c r="A232" s="118" t="s">
        <v>278</v>
      </c>
      <c r="B232" s="119" t="s">
        <v>79</v>
      </c>
      <c r="C232" s="119" t="s">
        <v>279</v>
      </c>
      <c r="D232" s="120" t="s">
        <v>154</v>
      </c>
      <c r="E232" s="121">
        <v>2E-3</v>
      </c>
      <c r="F232" s="122">
        <v>312.43</v>
      </c>
      <c r="G232" s="122">
        <v>0.62</v>
      </c>
    </row>
    <row r="233" spans="1:7" ht="38.25" x14ac:dyDescent="0.2">
      <c r="A233" s="118" t="s">
        <v>280</v>
      </c>
      <c r="B233" s="119" t="s">
        <v>79</v>
      </c>
      <c r="C233" s="119" t="s">
        <v>281</v>
      </c>
      <c r="D233" s="120" t="s">
        <v>140</v>
      </c>
      <c r="E233" s="121">
        <v>2.8000000000000001E-2</v>
      </c>
      <c r="F233" s="122">
        <v>70.599999999999994</v>
      </c>
      <c r="G233" s="122">
        <v>1.97</v>
      </c>
    </row>
    <row r="234" spans="1:7" ht="25.5" x14ac:dyDescent="0.2">
      <c r="A234" s="118" t="s">
        <v>282</v>
      </c>
      <c r="B234" s="119" t="s">
        <v>79</v>
      </c>
      <c r="C234" s="119" t="s">
        <v>283</v>
      </c>
      <c r="D234" s="120" t="s">
        <v>154</v>
      </c>
      <c r="E234" s="121">
        <v>8.0000000000000002E-3</v>
      </c>
      <c r="F234" s="122">
        <v>266.3</v>
      </c>
      <c r="G234" s="122">
        <v>2.13</v>
      </c>
    </row>
    <row r="235" spans="1:7" ht="25.5" x14ac:dyDescent="0.2">
      <c r="A235" s="118" t="s">
        <v>284</v>
      </c>
      <c r="B235" s="119" t="s">
        <v>79</v>
      </c>
      <c r="C235" s="119" t="s">
        <v>285</v>
      </c>
      <c r="D235" s="120" t="s">
        <v>140</v>
      </c>
      <c r="E235" s="121">
        <v>2.1999999999999999E-2</v>
      </c>
      <c r="F235" s="122">
        <v>105.5</v>
      </c>
      <c r="G235" s="122">
        <v>2.3199999999999998</v>
      </c>
    </row>
    <row r="236" spans="1:7" x14ac:dyDescent="0.2">
      <c r="A236" s="118" t="s">
        <v>84</v>
      </c>
      <c r="B236" s="119" t="s">
        <v>79</v>
      </c>
      <c r="C236" s="119" t="s">
        <v>85</v>
      </c>
      <c r="D236" s="120" t="s">
        <v>81</v>
      </c>
      <c r="E236" s="121">
        <v>0.03</v>
      </c>
      <c r="F236" s="122">
        <v>20.79</v>
      </c>
      <c r="G236" s="122">
        <v>0.62</v>
      </c>
    </row>
    <row r="237" spans="1:7" ht="38.25" x14ac:dyDescent="0.2">
      <c r="A237" s="118" t="s">
        <v>286</v>
      </c>
      <c r="B237" s="119" t="s">
        <v>79</v>
      </c>
      <c r="C237" s="119" t="s">
        <v>287</v>
      </c>
      <c r="D237" s="120" t="s">
        <v>154</v>
      </c>
      <c r="E237" s="121">
        <v>4.0000000000000001E-3</v>
      </c>
      <c r="F237" s="122">
        <v>223.36</v>
      </c>
      <c r="G237" s="122">
        <v>0.89</v>
      </c>
    </row>
    <row r="238" spans="1:7" ht="38.25" x14ac:dyDescent="0.2">
      <c r="A238" s="118" t="s">
        <v>288</v>
      </c>
      <c r="B238" s="119" t="s">
        <v>79</v>
      </c>
      <c r="C238" s="119" t="s">
        <v>289</v>
      </c>
      <c r="D238" s="120" t="s">
        <v>140</v>
      </c>
      <c r="E238" s="121">
        <v>2.5999999999999999E-2</v>
      </c>
      <c r="F238" s="122">
        <v>93.76</v>
      </c>
      <c r="G238" s="122">
        <v>2.4300000000000002</v>
      </c>
    </row>
    <row r="239" spans="1:7" x14ac:dyDescent="0.2">
      <c r="A239" s="109"/>
      <c r="B239" s="109"/>
      <c r="C239" s="109" t="s">
        <v>103</v>
      </c>
      <c r="D239" s="109"/>
      <c r="E239" s="110"/>
      <c r="F239" s="109"/>
      <c r="G239" s="110"/>
    </row>
    <row r="240" spans="1:7" x14ac:dyDescent="0.2">
      <c r="A240" s="111" t="s">
        <v>1</v>
      </c>
      <c r="B240" s="111" t="s">
        <v>2</v>
      </c>
      <c r="C240" s="111" t="s">
        <v>3</v>
      </c>
      <c r="D240" s="111" t="s">
        <v>62</v>
      </c>
      <c r="E240" s="111" t="s">
        <v>4</v>
      </c>
      <c r="F240" s="111" t="s">
        <v>70</v>
      </c>
      <c r="G240" s="111" t="s">
        <v>5</v>
      </c>
    </row>
    <row r="241" spans="1:7" ht="25.5" x14ac:dyDescent="0.2">
      <c r="A241" s="123" t="s">
        <v>290</v>
      </c>
      <c r="B241" s="124" t="s">
        <v>75</v>
      </c>
      <c r="C241" s="124" t="s">
        <v>291</v>
      </c>
      <c r="D241" s="125" t="s">
        <v>77</v>
      </c>
      <c r="E241" s="126">
        <v>1</v>
      </c>
      <c r="F241" s="127">
        <v>1.1599999999999999</v>
      </c>
      <c r="G241" s="127">
        <v>1.1599999999999999</v>
      </c>
    </row>
    <row r="242" spans="1:7" ht="25.5" x14ac:dyDescent="0.2">
      <c r="A242" s="118" t="s">
        <v>292</v>
      </c>
      <c r="B242" s="119" t="s">
        <v>79</v>
      </c>
      <c r="C242" s="119" t="s">
        <v>293</v>
      </c>
      <c r="D242" s="120" t="s">
        <v>154</v>
      </c>
      <c r="E242" s="121">
        <v>2E-3</v>
      </c>
      <c r="F242" s="122">
        <v>9.65</v>
      </c>
      <c r="G242" s="122">
        <v>0.01</v>
      </c>
    </row>
    <row r="243" spans="1:7" ht="25.5" x14ac:dyDescent="0.2">
      <c r="A243" s="118" t="s">
        <v>294</v>
      </c>
      <c r="B243" s="119" t="s">
        <v>79</v>
      </c>
      <c r="C243" s="119" t="s">
        <v>295</v>
      </c>
      <c r="D243" s="120" t="s">
        <v>140</v>
      </c>
      <c r="E243" s="121">
        <v>4.0000000000000001E-3</v>
      </c>
      <c r="F243" s="122">
        <v>4.8499999999999996</v>
      </c>
      <c r="G243" s="122">
        <v>0.01</v>
      </c>
    </row>
    <row r="244" spans="1:7" x14ac:dyDescent="0.2">
      <c r="A244" s="118" t="s">
        <v>84</v>
      </c>
      <c r="B244" s="119" t="s">
        <v>79</v>
      </c>
      <c r="C244" s="119" t="s">
        <v>85</v>
      </c>
      <c r="D244" s="120" t="s">
        <v>81</v>
      </c>
      <c r="E244" s="121">
        <v>6.0000000000000001E-3</v>
      </c>
      <c r="F244" s="122">
        <v>20.79</v>
      </c>
      <c r="G244" s="122">
        <v>0.12</v>
      </c>
    </row>
    <row r="245" spans="1:7" ht="25.5" x14ac:dyDescent="0.2">
      <c r="A245" s="118" t="s">
        <v>296</v>
      </c>
      <c r="B245" s="119" t="s">
        <v>79</v>
      </c>
      <c r="C245" s="119" t="s">
        <v>297</v>
      </c>
      <c r="D245" s="120" t="s">
        <v>154</v>
      </c>
      <c r="E245" s="121">
        <v>2E-3</v>
      </c>
      <c r="F245" s="122">
        <v>128.65</v>
      </c>
      <c r="G245" s="122">
        <v>0.25</v>
      </c>
    </row>
    <row r="246" spans="1:7" ht="25.5" x14ac:dyDescent="0.2">
      <c r="A246" s="118" t="s">
        <v>298</v>
      </c>
      <c r="B246" s="119" t="s">
        <v>79</v>
      </c>
      <c r="C246" s="119" t="s">
        <v>299</v>
      </c>
      <c r="D246" s="120" t="s">
        <v>140</v>
      </c>
      <c r="E246" s="121">
        <v>4.0000000000000001E-3</v>
      </c>
      <c r="F246" s="122">
        <v>46.67</v>
      </c>
      <c r="G246" s="122">
        <v>0.18</v>
      </c>
    </row>
    <row r="247" spans="1:7" ht="38.25" x14ac:dyDescent="0.2">
      <c r="A247" s="118" t="s">
        <v>300</v>
      </c>
      <c r="B247" s="119" t="s">
        <v>79</v>
      </c>
      <c r="C247" s="119" t="s">
        <v>301</v>
      </c>
      <c r="D247" s="120" t="s">
        <v>154</v>
      </c>
      <c r="E247" s="121">
        <v>1E-3</v>
      </c>
      <c r="F247" s="122">
        <v>265.51</v>
      </c>
      <c r="G247" s="122">
        <v>0.26</v>
      </c>
    </row>
    <row r="248" spans="1:7" ht="38.25" x14ac:dyDescent="0.2">
      <c r="A248" s="118" t="s">
        <v>302</v>
      </c>
      <c r="B248" s="119" t="s">
        <v>79</v>
      </c>
      <c r="C248" s="119" t="s">
        <v>303</v>
      </c>
      <c r="D248" s="120" t="s">
        <v>140</v>
      </c>
      <c r="E248" s="121">
        <v>5.0000000000000001E-3</v>
      </c>
      <c r="F248" s="122">
        <v>67.62</v>
      </c>
      <c r="G248" s="122">
        <v>0.33</v>
      </c>
    </row>
    <row r="249" spans="1:7" x14ac:dyDescent="0.2">
      <c r="A249" s="109"/>
      <c r="B249" s="109"/>
      <c r="C249" s="109" t="s">
        <v>103</v>
      </c>
      <c r="D249" s="109"/>
      <c r="E249" s="110"/>
      <c r="F249" s="109"/>
      <c r="G249" s="110"/>
    </row>
    <row r="250" spans="1:7" x14ac:dyDescent="0.2">
      <c r="A250" s="111" t="s">
        <v>1</v>
      </c>
      <c r="B250" s="111" t="s">
        <v>2</v>
      </c>
      <c r="C250" s="111" t="s">
        <v>3</v>
      </c>
      <c r="D250" s="111" t="s">
        <v>62</v>
      </c>
      <c r="E250" s="111" t="s">
        <v>4</v>
      </c>
      <c r="F250" s="111" t="s">
        <v>70</v>
      </c>
      <c r="G250" s="111" t="s">
        <v>5</v>
      </c>
    </row>
    <row r="251" spans="1:7" ht="25.5" x14ac:dyDescent="0.2">
      <c r="A251" s="123" t="s">
        <v>304</v>
      </c>
      <c r="B251" s="124" t="s">
        <v>75</v>
      </c>
      <c r="C251" s="124" t="s">
        <v>305</v>
      </c>
      <c r="D251" s="125" t="s">
        <v>151</v>
      </c>
      <c r="E251" s="126">
        <v>1</v>
      </c>
      <c r="F251" s="127">
        <v>119.48</v>
      </c>
      <c r="G251" s="127">
        <v>119.48</v>
      </c>
    </row>
    <row r="252" spans="1:7" ht="25.5" x14ac:dyDescent="0.2">
      <c r="A252" s="118" t="s">
        <v>306</v>
      </c>
      <c r="B252" s="119" t="s">
        <v>79</v>
      </c>
      <c r="C252" s="119" t="s">
        <v>307</v>
      </c>
      <c r="D252" s="120" t="s">
        <v>154</v>
      </c>
      <c r="E252" s="121">
        <v>4.6399999999999997E-2</v>
      </c>
      <c r="F252" s="122">
        <v>347.72</v>
      </c>
      <c r="G252" s="122">
        <v>16.13</v>
      </c>
    </row>
    <row r="253" spans="1:7" ht="25.5" x14ac:dyDescent="0.2">
      <c r="A253" s="118" t="s">
        <v>308</v>
      </c>
      <c r="B253" s="119" t="s">
        <v>79</v>
      </c>
      <c r="C253" s="119" t="s">
        <v>309</v>
      </c>
      <c r="D253" s="120" t="s">
        <v>140</v>
      </c>
      <c r="E253" s="121">
        <v>9.4899999999999998E-2</v>
      </c>
      <c r="F253" s="122">
        <v>134.24</v>
      </c>
      <c r="G253" s="122">
        <v>12.73</v>
      </c>
    </row>
    <row r="254" spans="1:7" ht="38.25" x14ac:dyDescent="0.2">
      <c r="A254" s="118" t="s">
        <v>310</v>
      </c>
      <c r="B254" s="119" t="s">
        <v>79</v>
      </c>
      <c r="C254" s="119" t="s">
        <v>311</v>
      </c>
      <c r="D254" s="120" t="s">
        <v>154</v>
      </c>
      <c r="E254" s="121">
        <v>4.6399999999999997E-2</v>
      </c>
      <c r="F254" s="122">
        <v>264.23</v>
      </c>
      <c r="G254" s="122">
        <v>12.26</v>
      </c>
    </row>
    <row r="255" spans="1:7" ht="38.25" x14ac:dyDescent="0.2">
      <c r="A255" s="118" t="s">
        <v>312</v>
      </c>
      <c r="B255" s="119" t="s">
        <v>79</v>
      </c>
      <c r="C255" s="119" t="s">
        <v>313</v>
      </c>
      <c r="D255" s="120" t="s">
        <v>154</v>
      </c>
      <c r="E255" s="121">
        <v>8.0500000000000002E-2</v>
      </c>
      <c r="F255" s="122">
        <v>235.31</v>
      </c>
      <c r="G255" s="122">
        <v>18.940000000000001</v>
      </c>
    </row>
    <row r="256" spans="1:7" ht="38.25" x14ac:dyDescent="0.2">
      <c r="A256" s="118" t="s">
        <v>314</v>
      </c>
      <c r="B256" s="119" t="s">
        <v>79</v>
      </c>
      <c r="C256" s="119" t="s">
        <v>315</v>
      </c>
      <c r="D256" s="120" t="s">
        <v>140</v>
      </c>
      <c r="E256" s="121">
        <v>6.0699999999999997E-2</v>
      </c>
      <c r="F256" s="122">
        <v>87.13</v>
      </c>
      <c r="G256" s="122">
        <v>5.28</v>
      </c>
    </row>
    <row r="257" spans="1:7" ht="25.5" x14ac:dyDescent="0.2">
      <c r="A257" s="118" t="s">
        <v>316</v>
      </c>
      <c r="B257" s="119" t="s">
        <v>79</v>
      </c>
      <c r="C257" s="119" t="s">
        <v>317</v>
      </c>
      <c r="D257" s="120" t="s">
        <v>154</v>
      </c>
      <c r="E257" s="121">
        <v>3.4099999999999998E-2</v>
      </c>
      <c r="F257" s="122">
        <v>137.29</v>
      </c>
      <c r="G257" s="122">
        <v>4.68</v>
      </c>
    </row>
    <row r="258" spans="1:7" ht="25.5" x14ac:dyDescent="0.2">
      <c r="A258" s="118" t="s">
        <v>318</v>
      </c>
      <c r="B258" s="119" t="s">
        <v>79</v>
      </c>
      <c r="C258" s="119" t="s">
        <v>319</v>
      </c>
      <c r="D258" s="120" t="s">
        <v>140</v>
      </c>
      <c r="E258" s="121">
        <v>0.1071</v>
      </c>
      <c r="F258" s="122">
        <v>51.31</v>
      </c>
      <c r="G258" s="122">
        <v>5.49</v>
      </c>
    </row>
    <row r="259" spans="1:7" ht="38.25" x14ac:dyDescent="0.2">
      <c r="A259" s="118" t="s">
        <v>286</v>
      </c>
      <c r="B259" s="119" t="s">
        <v>79</v>
      </c>
      <c r="C259" s="119" t="s">
        <v>287</v>
      </c>
      <c r="D259" s="120" t="s">
        <v>154</v>
      </c>
      <c r="E259" s="121">
        <v>4.19E-2</v>
      </c>
      <c r="F259" s="122">
        <v>223.36</v>
      </c>
      <c r="G259" s="122">
        <v>9.35</v>
      </c>
    </row>
    <row r="260" spans="1:7" ht="38.25" x14ac:dyDescent="0.2">
      <c r="A260" s="118" t="s">
        <v>288</v>
      </c>
      <c r="B260" s="119" t="s">
        <v>79</v>
      </c>
      <c r="C260" s="119" t="s">
        <v>289</v>
      </c>
      <c r="D260" s="120" t="s">
        <v>140</v>
      </c>
      <c r="E260" s="121">
        <v>9.9000000000000005E-2</v>
      </c>
      <c r="F260" s="122">
        <v>93.76</v>
      </c>
      <c r="G260" s="122">
        <v>9.2799999999999994</v>
      </c>
    </row>
    <row r="261" spans="1:7" x14ac:dyDescent="0.2">
      <c r="A261" s="118" t="s">
        <v>320</v>
      </c>
      <c r="B261" s="119" t="s">
        <v>79</v>
      </c>
      <c r="C261" s="119" t="s">
        <v>321</v>
      </c>
      <c r="D261" s="120" t="s">
        <v>81</v>
      </c>
      <c r="E261" s="121">
        <v>1.1301000000000001</v>
      </c>
      <c r="F261" s="122">
        <v>22.43</v>
      </c>
      <c r="G261" s="122">
        <v>25.34</v>
      </c>
    </row>
    <row r="262" spans="1:7" x14ac:dyDescent="0.2">
      <c r="A262" s="109"/>
      <c r="B262" s="109"/>
      <c r="C262" s="109" t="s">
        <v>103</v>
      </c>
      <c r="D262" s="109"/>
      <c r="E262" s="110"/>
      <c r="F262" s="109"/>
      <c r="G262" s="110"/>
    </row>
    <row r="263" spans="1:7" x14ac:dyDescent="0.2">
      <c r="A263" s="111" t="s">
        <v>1</v>
      </c>
      <c r="B263" s="111" t="s">
        <v>2</v>
      </c>
      <c r="C263" s="111" t="s">
        <v>3</v>
      </c>
      <c r="D263" s="111" t="s">
        <v>62</v>
      </c>
      <c r="E263" s="111" t="s">
        <v>4</v>
      </c>
      <c r="F263" s="111" t="s">
        <v>70</v>
      </c>
      <c r="G263" s="111" t="s">
        <v>5</v>
      </c>
    </row>
    <row r="264" spans="1:7" ht="25.5" x14ac:dyDescent="0.2">
      <c r="A264" s="123" t="s">
        <v>322</v>
      </c>
      <c r="B264" s="124" t="s">
        <v>75</v>
      </c>
      <c r="C264" s="124" t="s">
        <v>323</v>
      </c>
      <c r="D264" s="125" t="s">
        <v>77</v>
      </c>
      <c r="E264" s="126">
        <v>1</v>
      </c>
      <c r="F264" s="127">
        <v>0.95</v>
      </c>
      <c r="G264" s="127">
        <v>0.95</v>
      </c>
    </row>
    <row r="265" spans="1:7" ht="25.5" x14ac:dyDescent="0.2">
      <c r="A265" s="118" t="s">
        <v>292</v>
      </c>
      <c r="B265" s="119" t="s">
        <v>79</v>
      </c>
      <c r="C265" s="119" t="s">
        <v>293</v>
      </c>
      <c r="D265" s="120" t="s">
        <v>154</v>
      </c>
      <c r="E265" s="121">
        <v>2E-3</v>
      </c>
      <c r="F265" s="122">
        <v>9.65</v>
      </c>
      <c r="G265" s="122">
        <v>0.01</v>
      </c>
    </row>
    <row r="266" spans="1:7" ht="25.5" x14ac:dyDescent="0.2">
      <c r="A266" s="118" t="s">
        <v>294</v>
      </c>
      <c r="B266" s="119" t="s">
        <v>79</v>
      </c>
      <c r="C266" s="119" t="s">
        <v>295</v>
      </c>
      <c r="D266" s="120" t="s">
        <v>140</v>
      </c>
      <c r="E266" s="121">
        <v>4.0000000000000001E-3</v>
      </c>
      <c r="F266" s="122">
        <v>4.8499999999999996</v>
      </c>
      <c r="G266" s="122">
        <v>0.01</v>
      </c>
    </row>
    <row r="267" spans="1:7" ht="38.25" x14ac:dyDescent="0.2">
      <c r="A267" s="118" t="s">
        <v>300</v>
      </c>
      <c r="B267" s="119" t="s">
        <v>79</v>
      </c>
      <c r="C267" s="119" t="s">
        <v>301</v>
      </c>
      <c r="D267" s="120" t="s">
        <v>154</v>
      </c>
      <c r="E267" s="121">
        <v>4.0000000000000002E-4</v>
      </c>
      <c r="F267" s="122">
        <v>265.51</v>
      </c>
      <c r="G267" s="122">
        <v>0.1</v>
      </c>
    </row>
    <row r="268" spans="1:7" ht="38.25" x14ac:dyDescent="0.2">
      <c r="A268" s="118" t="s">
        <v>302</v>
      </c>
      <c r="B268" s="119" t="s">
        <v>79</v>
      </c>
      <c r="C268" s="119" t="s">
        <v>303</v>
      </c>
      <c r="D268" s="120" t="s">
        <v>140</v>
      </c>
      <c r="E268" s="121">
        <v>5.1000000000000004E-3</v>
      </c>
      <c r="F268" s="122">
        <v>67.62</v>
      </c>
      <c r="G268" s="122">
        <v>0.34</v>
      </c>
    </row>
    <row r="269" spans="1:7" ht="25.5" x14ac:dyDescent="0.2">
      <c r="A269" s="118" t="s">
        <v>296</v>
      </c>
      <c r="B269" s="119" t="s">
        <v>79</v>
      </c>
      <c r="C269" s="119" t="s">
        <v>297</v>
      </c>
      <c r="D269" s="120" t="s">
        <v>154</v>
      </c>
      <c r="E269" s="121">
        <v>1.6999999999999999E-3</v>
      </c>
      <c r="F269" s="122">
        <v>128.65</v>
      </c>
      <c r="G269" s="122">
        <v>0.21</v>
      </c>
    </row>
    <row r="270" spans="1:7" ht="25.5" x14ac:dyDescent="0.2">
      <c r="A270" s="118" t="s">
        <v>298</v>
      </c>
      <c r="B270" s="119" t="s">
        <v>79</v>
      </c>
      <c r="C270" s="119" t="s">
        <v>299</v>
      </c>
      <c r="D270" s="120" t="s">
        <v>140</v>
      </c>
      <c r="E270" s="121">
        <v>3.8E-3</v>
      </c>
      <c r="F270" s="122">
        <v>46.67</v>
      </c>
      <c r="G270" s="122">
        <v>0.17</v>
      </c>
    </row>
    <row r="271" spans="1:7" x14ac:dyDescent="0.2">
      <c r="A271" s="118" t="s">
        <v>84</v>
      </c>
      <c r="B271" s="119" t="s">
        <v>79</v>
      </c>
      <c r="C271" s="119" t="s">
        <v>85</v>
      </c>
      <c r="D271" s="120" t="s">
        <v>81</v>
      </c>
      <c r="E271" s="121">
        <v>5.4999999999999997E-3</v>
      </c>
      <c r="F271" s="122">
        <v>20.79</v>
      </c>
      <c r="G271" s="122">
        <v>0.11</v>
      </c>
    </row>
    <row r="272" spans="1:7" x14ac:dyDescent="0.2">
      <c r="A272" s="109"/>
      <c r="B272" s="109"/>
      <c r="C272" s="109" t="s">
        <v>103</v>
      </c>
      <c r="D272" s="109"/>
      <c r="E272" s="110"/>
      <c r="F272" s="109"/>
      <c r="G272" s="110"/>
    </row>
    <row r="273" spans="1:7" x14ac:dyDescent="0.2">
      <c r="A273" s="111" t="s">
        <v>1</v>
      </c>
      <c r="B273" s="111" t="s">
        <v>2</v>
      </c>
      <c r="C273" s="111" t="s">
        <v>3</v>
      </c>
      <c r="D273" s="111" t="s">
        <v>62</v>
      </c>
      <c r="E273" s="111" t="s">
        <v>4</v>
      </c>
      <c r="F273" s="111" t="s">
        <v>70</v>
      </c>
      <c r="G273" s="111" t="s">
        <v>5</v>
      </c>
    </row>
    <row r="274" spans="1:7" ht="38.25" x14ac:dyDescent="0.2">
      <c r="A274" s="123" t="s">
        <v>324</v>
      </c>
      <c r="B274" s="124" t="s">
        <v>75</v>
      </c>
      <c r="C274" s="124" t="s">
        <v>325</v>
      </c>
      <c r="D274" s="125" t="s">
        <v>115</v>
      </c>
      <c r="E274" s="126">
        <v>1</v>
      </c>
      <c r="F274" s="127">
        <v>163.38999999999999</v>
      </c>
      <c r="G274" s="127">
        <v>163.38999999999999</v>
      </c>
    </row>
    <row r="275" spans="1:7" ht="51" x14ac:dyDescent="0.2">
      <c r="A275" s="118" t="s">
        <v>175</v>
      </c>
      <c r="B275" s="119" t="s">
        <v>79</v>
      </c>
      <c r="C275" s="119" t="s">
        <v>176</v>
      </c>
      <c r="D275" s="120" t="s">
        <v>154</v>
      </c>
      <c r="E275" s="121">
        <v>0.01</v>
      </c>
      <c r="F275" s="122">
        <v>212.25</v>
      </c>
      <c r="G275" s="122">
        <v>2.12</v>
      </c>
    </row>
    <row r="276" spans="1:7" x14ac:dyDescent="0.2">
      <c r="A276" s="118" t="s">
        <v>193</v>
      </c>
      <c r="B276" s="119" t="s">
        <v>79</v>
      </c>
      <c r="C276" s="119" t="s">
        <v>194</v>
      </c>
      <c r="D276" s="120" t="s">
        <v>81</v>
      </c>
      <c r="E276" s="121">
        <v>2</v>
      </c>
      <c r="F276" s="122">
        <v>25.75</v>
      </c>
      <c r="G276" s="122">
        <v>51.5</v>
      </c>
    </row>
    <row r="277" spans="1:7" x14ac:dyDescent="0.2">
      <c r="A277" s="118" t="s">
        <v>84</v>
      </c>
      <c r="B277" s="119" t="s">
        <v>79</v>
      </c>
      <c r="C277" s="119" t="s">
        <v>85</v>
      </c>
      <c r="D277" s="120" t="s">
        <v>81</v>
      </c>
      <c r="E277" s="121">
        <v>2</v>
      </c>
      <c r="F277" s="122">
        <v>20.79</v>
      </c>
      <c r="G277" s="122">
        <v>41.58</v>
      </c>
    </row>
    <row r="278" spans="1:7" ht="25.5" x14ac:dyDescent="0.2">
      <c r="A278" s="118" t="s">
        <v>227</v>
      </c>
      <c r="B278" s="119" t="s">
        <v>79</v>
      </c>
      <c r="C278" s="119" t="s">
        <v>228</v>
      </c>
      <c r="D278" s="120" t="s">
        <v>88</v>
      </c>
      <c r="E278" s="121">
        <v>5.0000000000000001E-3</v>
      </c>
      <c r="F278" s="122">
        <v>487.71</v>
      </c>
      <c r="G278" s="122">
        <v>2.4300000000000002</v>
      </c>
    </row>
    <row r="279" spans="1:7" x14ac:dyDescent="0.2">
      <c r="A279" s="118" t="s">
        <v>132</v>
      </c>
      <c r="B279" s="119" t="s">
        <v>79</v>
      </c>
      <c r="C279" s="119" t="s">
        <v>133</v>
      </c>
      <c r="D279" s="120" t="s">
        <v>88</v>
      </c>
      <c r="E279" s="121">
        <v>0.2</v>
      </c>
      <c r="F279" s="122">
        <v>82.24</v>
      </c>
      <c r="G279" s="122">
        <v>16.440000000000001</v>
      </c>
    </row>
    <row r="280" spans="1:7" ht="38.25" x14ac:dyDescent="0.2">
      <c r="A280" s="118" t="s">
        <v>252</v>
      </c>
      <c r="B280" s="119" t="s">
        <v>79</v>
      </c>
      <c r="C280" s="119" t="s">
        <v>253</v>
      </c>
      <c r="D280" s="120" t="s">
        <v>88</v>
      </c>
      <c r="E280" s="121">
        <v>0.25</v>
      </c>
      <c r="F280" s="122">
        <v>8.9700000000000006</v>
      </c>
      <c r="G280" s="122">
        <v>2.2400000000000002</v>
      </c>
    </row>
    <row r="281" spans="1:7" ht="38.25" x14ac:dyDescent="0.2">
      <c r="A281" s="118" t="s">
        <v>159</v>
      </c>
      <c r="B281" s="119" t="s">
        <v>75</v>
      </c>
      <c r="C281" s="119" t="s">
        <v>160</v>
      </c>
      <c r="D281" s="120" t="s">
        <v>95</v>
      </c>
      <c r="E281" s="121">
        <v>4</v>
      </c>
      <c r="F281" s="122">
        <v>3.12</v>
      </c>
      <c r="G281" s="122">
        <v>12.48</v>
      </c>
    </row>
    <row r="282" spans="1:7" ht="25.5" x14ac:dyDescent="0.2">
      <c r="A282" s="118" t="s">
        <v>201</v>
      </c>
      <c r="B282" s="119" t="s">
        <v>79</v>
      </c>
      <c r="C282" s="119" t="s">
        <v>202</v>
      </c>
      <c r="D282" s="120" t="s">
        <v>88</v>
      </c>
      <c r="E282" s="121">
        <v>0.123</v>
      </c>
      <c r="F282" s="122">
        <v>281.31</v>
      </c>
      <c r="G282" s="122">
        <v>34.6</v>
      </c>
    </row>
    <row r="283" spans="1:7" x14ac:dyDescent="0.2">
      <c r="A283" s="109"/>
      <c r="B283" s="109"/>
      <c r="C283" s="109" t="s">
        <v>103</v>
      </c>
      <c r="D283" s="109"/>
      <c r="E283" s="110"/>
      <c r="F283" s="109"/>
      <c r="G283" s="110"/>
    </row>
    <row r="284" spans="1:7" x14ac:dyDescent="0.2">
      <c r="A284" s="111" t="s">
        <v>1</v>
      </c>
      <c r="B284" s="111" t="s">
        <v>2</v>
      </c>
      <c r="C284" s="111" t="s">
        <v>3</v>
      </c>
      <c r="D284" s="111" t="s">
        <v>62</v>
      </c>
      <c r="E284" s="111" t="s">
        <v>4</v>
      </c>
      <c r="F284" s="111" t="s">
        <v>70</v>
      </c>
      <c r="G284" s="111" t="s">
        <v>5</v>
      </c>
    </row>
    <row r="285" spans="1:7" ht="25.5" x14ac:dyDescent="0.2">
      <c r="A285" s="123" t="s">
        <v>326</v>
      </c>
      <c r="B285" s="124" t="s">
        <v>75</v>
      </c>
      <c r="C285" s="124" t="s">
        <v>327</v>
      </c>
      <c r="D285" s="125" t="s">
        <v>151</v>
      </c>
      <c r="E285" s="126">
        <v>1</v>
      </c>
      <c r="F285" s="127">
        <v>6.09</v>
      </c>
      <c r="G285" s="127">
        <v>6.09</v>
      </c>
    </row>
    <row r="286" spans="1:7" ht="25.5" x14ac:dyDescent="0.2">
      <c r="A286" s="118" t="s">
        <v>328</v>
      </c>
      <c r="B286" s="119" t="s">
        <v>79</v>
      </c>
      <c r="C286" s="119" t="s">
        <v>329</v>
      </c>
      <c r="D286" s="120" t="s">
        <v>154</v>
      </c>
      <c r="E286" s="121">
        <v>4.7999999999999996E-3</v>
      </c>
      <c r="F286" s="122">
        <v>164.58</v>
      </c>
      <c r="G286" s="122">
        <v>0.78</v>
      </c>
    </row>
    <row r="287" spans="1:7" ht="25.5" x14ac:dyDescent="0.2">
      <c r="A287" s="118" t="s">
        <v>330</v>
      </c>
      <c r="B287" s="119" t="s">
        <v>79</v>
      </c>
      <c r="C287" s="119" t="s">
        <v>331</v>
      </c>
      <c r="D287" s="120" t="s">
        <v>140</v>
      </c>
      <c r="E287" s="121">
        <v>2.5999999999999999E-3</v>
      </c>
      <c r="F287" s="122">
        <v>74.28</v>
      </c>
      <c r="G287" s="122">
        <v>0.19</v>
      </c>
    </row>
    <row r="288" spans="1:7" ht="25.5" x14ac:dyDescent="0.2">
      <c r="A288" s="118" t="s">
        <v>282</v>
      </c>
      <c r="B288" s="119" t="s">
        <v>79</v>
      </c>
      <c r="C288" s="119" t="s">
        <v>283</v>
      </c>
      <c r="D288" s="120" t="s">
        <v>154</v>
      </c>
      <c r="E288" s="121">
        <v>1.0200000000000001E-2</v>
      </c>
      <c r="F288" s="122">
        <v>266.3</v>
      </c>
      <c r="G288" s="122">
        <v>2.71</v>
      </c>
    </row>
    <row r="289" spans="1:7" ht="25.5" x14ac:dyDescent="0.2">
      <c r="A289" s="118" t="s">
        <v>284</v>
      </c>
      <c r="B289" s="119" t="s">
        <v>79</v>
      </c>
      <c r="C289" s="119" t="s">
        <v>285</v>
      </c>
      <c r="D289" s="120" t="s">
        <v>140</v>
      </c>
      <c r="E289" s="121">
        <v>1.3599999999999999E-2</v>
      </c>
      <c r="F289" s="122">
        <v>105.5</v>
      </c>
      <c r="G289" s="122">
        <v>1.43</v>
      </c>
    </row>
    <row r="290" spans="1:7" x14ac:dyDescent="0.2">
      <c r="A290" s="118" t="s">
        <v>84</v>
      </c>
      <c r="B290" s="119" t="s">
        <v>79</v>
      </c>
      <c r="C290" s="119" t="s">
        <v>85</v>
      </c>
      <c r="D290" s="120" t="s">
        <v>81</v>
      </c>
      <c r="E290" s="121">
        <v>4.7600000000000003E-2</v>
      </c>
      <c r="F290" s="122">
        <v>20.79</v>
      </c>
      <c r="G290" s="122">
        <v>0.98</v>
      </c>
    </row>
    <row r="291" spans="1:7" x14ac:dyDescent="0.2">
      <c r="A291" s="109"/>
      <c r="B291" s="109"/>
      <c r="C291" s="109" t="s">
        <v>103</v>
      </c>
      <c r="D291" s="109"/>
      <c r="E291" s="110"/>
      <c r="F291" s="109"/>
      <c r="G291" s="110"/>
    </row>
    <row r="292" spans="1:7" x14ac:dyDescent="0.2">
      <c r="A292" s="111" t="s">
        <v>1</v>
      </c>
      <c r="B292" s="111" t="s">
        <v>2</v>
      </c>
      <c r="C292" s="111" t="s">
        <v>3</v>
      </c>
      <c r="D292" s="111" t="s">
        <v>62</v>
      </c>
      <c r="E292" s="111" t="s">
        <v>4</v>
      </c>
      <c r="F292" s="111" t="s">
        <v>70</v>
      </c>
      <c r="G292" s="111" t="s">
        <v>5</v>
      </c>
    </row>
    <row r="293" spans="1:7" ht="25.5" x14ac:dyDescent="0.2">
      <c r="A293" s="123" t="s">
        <v>332</v>
      </c>
      <c r="B293" s="124" t="s">
        <v>75</v>
      </c>
      <c r="C293" s="124" t="s">
        <v>333</v>
      </c>
      <c r="D293" s="125" t="s">
        <v>95</v>
      </c>
      <c r="E293" s="126">
        <v>1</v>
      </c>
      <c r="F293" s="127">
        <v>64.739999999999995</v>
      </c>
      <c r="G293" s="127">
        <v>64.739999999999995</v>
      </c>
    </row>
    <row r="294" spans="1:7" ht="25.5" x14ac:dyDescent="0.2">
      <c r="A294" s="118" t="s">
        <v>334</v>
      </c>
      <c r="B294" s="119" t="s">
        <v>79</v>
      </c>
      <c r="C294" s="119" t="s">
        <v>335</v>
      </c>
      <c r="D294" s="120" t="s">
        <v>154</v>
      </c>
      <c r="E294" s="121">
        <v>1.7999999999999999E-2</v>
      </c>
      <c r="F294" s="122">
        <v>19.329999999999998</v>
      </c>
      <c r="G294" s="122">
        <v>0.34</v>
      </c>
    </row>
    <row r="295" spans="1:7" ht="25.5" x14ac:dyDescent="0.2">
      <c r="A295" s="118" t="s">
        <v>336</v>
      </c>
      <c r="B295" s="119" t="s">
        <v>79</v>
      </c>
      <c r="C295" s="119" t="s">
        <v>337</v>
      </c>
      <c r="D295" s="120" t="s">
        <v>140</v>
      </c>
      <c r="E295" s="121">
        <v>0.09</v>
      </c>
      <c r="F295" s="122">
        <v>5.38</v>
      </c>
      <c r="G295" s="122">
        <v>0.48</v>
      </c>
    </row>
    <row r="296" spans="1:7" x14ac:dyDescent="0.2">
      <c r="A296" s="118" t="s">
        <v>338</v>
      </c>
      <c r="B296" s="119" t="s">
        <v>79</v>
      </c>
      <c r="C296" s="119" t="s">
        <v>339</v>
      </c>
      <c r="D296" s="120" t="s">
        <v>81</v>
      </c>
      <c r="E296" s="121">
        <v>0.109</v>
      </c>
      <c r="F296" s="122">
        <v>21.65</v>
      </c>
      <c r="G296" s="122">
        <v>2.35</v>
      </c>
    </row>
    <row r="297" spans="1:7" x14ac:dyDescent="0.2">
      <c r="A297" s="118" t="s">
        <v>193</v>
      </c>
      <c r="B297" s="119" t="s">
        <v>79</v>
      </c>
      <c r="C297" s="119" t="s">
        <v>194</v>
      </c>
      <c r="D297" s="120" t="s">
        <v>81</v>
      </c>
      <c r="E297" s="121">
        <v>0.24399999999999999</v>
      </c>
      <c r="F297" s="122">
        <v>25.75</v>
      </c>
      <c r="G297" s="122">
        <v>6.28</v>
      </c>
    </row>
    <row r="298" spans="1:7" x14ac:dyDescent="0.2">
      <c r="A298" s="118" t="s">
        <v>84</v>
      </c>
      <c r="B298" s="119" t="s">
        <v>79</v>
      </c>
      <c r="C298" s="119" t="s">
        <v>85</v>
      </c>
      <c r="D298" s="120" t="s">
        <v>81</v>
      </c>
      <c r="E298" s="121">
        <v>0.48799999999999999</v>
      </c>
      <c r="F298" s="122">
        <v>20.79</v>
      </c>
      <c r="G298" s="122">
        <v>10.14</v>
      </c>
    </row>
    <row r="299" spans="1:7" ht="25.5" x14ac:dyDescent="0.2">
      <c r="A299" s="118" t="s">
        <v>340</v>
      </c>
      <c r="B299" s="119" t="s">
        <v>79</v>
      </c>
      <c r="C299" s="119" t="s">
        <v>341</v>
      </c>
      <c r="D299" s="120" t="s">
        <v>88</v>
      </c>
      <c r="E299" s="121">
        <v>2.8E-3</v>
      </c>
      <c r="F299" s="122">
        <v>584.02</v>
      </c>
      <c r="G299" s="122">
        <v>1.63</v>
      </c>
    </row>
    <row r="300" spans="1:7" x14ac:dyDescent="0.2">
      <c r="A300" s="118" t="s">
        <v>342</v>
      </c>
      <c r="B300" s="119" t="s">
        <v>79</v>
      </c>
      <c r="C300" s="119" t="s">
        <v>343</v>
      </c>
      <c r="D300" s="120" t="s">
        <v>95</v>
      </c>
      <c r="E300" s="121">
        <v>1</v>
      </c>
      <c r="F300" s="122">
        <v>1.55</v>
      </c>
      <c r="G300" s="122">
        <v>1.55</v>
      </c>
    </row>
    <row r="301" spans="1:7" ht="25.5" x14ac:dyDescent="0.2">
      <c r="A301" s="112" t="s">
        <v>344</v>
      </c>
      <c r="B301" s="113" t="s">
        <v>79</v>
      </c>
      <c r="C301" s="113" t="s">
        <v>345</v>
      </c>
      <c r="D301" s="114" t="s">
        <v>88</v>
      </c>
      <c r="E301" s="115">
        <v>1.5599999999999999E-2</v>
      </c>
      <c r="F301" s="116">
        <v>87</v>
      </c>
      <c r="G301" s="116">
        <v>1.35</v>
      </c>
    </row>
    <row r="302" spans="1:7" ht="25.5" x14ac:dyDescent="0.2">
      <c r="A302" s="112" t="s">
        <v>346</v>
      </c>
      <c r="B302" s="113" t="s">
        <v>79</v>
      </c>
      <c r="C302" s="113" t="s">
        <v>347</v>
      </c>
      <c r="D302" s="114" t="s">
        <v>88</v>
      </c>
      <c r="E302" s="115">
        <v>7.3200000000000001E-2</v>
      </c>
      <c r="F302" s="116">
        <v>555</v>
      </c>
      <c r="G302" s="116">
        <v>40.619999999999997</v>
      </c>
    </row>
    <row r="303" spans="1:7" x14ac:dyDescent="0.2">
      <c r="A303" s="109"/>
      <c r="B303" s="109"/>
      <c r="C303" s="109" t="s">
        <v>103</v>
      </c>
      <c r="D303" s="109"/>
      <c r="E303" s="110"/>
      <c r="F303" s="109"/>
      <c r="G303" s="110"/>
    </row>
    <row r="304" spans="1:7" x14ac:dyDescent="0.2">
      <c r="A304" s="111" t="s">
        <v>1</v>
      </c>
      <c r="B304" s="111" t="s">
        <v>2</v>
      </c>
      <c r="C304" s="111" t="s">
        <v>3</v>
      </c>
      <c r="D304" s="111" t="s">
        <v>62</v>
      </c>
      <c r="E304" s="111" t="s">
        <v>4</v>
      </c>
      <c r="F304" s="111" t="s">
        <v>70</v>
      </c>
      <c r="G304" s="111" t="s">
        <v>5</v>
      </c>
    </row>
    <row r="305" spans="1:7" ht="25.5" x14ac:dyDescent="0.2">
      <c r="A305" s="123" t="s">
        <v>348</v>
      </c>
      <c r="B305" s="124" t="s">
        <v>75</v>
      </c>
      <c r="C305" s="124" t="s">
        <v>349</v>
      </c>
      <c r="D305" s="125" t="s">
        <v>95</v>
      </c>
      <c r="E305" s="126">
        <v>1</v>
      </c>
      <c r="F305" s="127">
        <v>29.42</v>
      </c>
      <c r="G305" s="127">
        <v>29.42</v>
      </c>
    </row>
    <row r="306" spans="1:7" ht="25.5" x14ac:dyDescent="0.2">
      <c r="A306" s="118" t="s">
        <v>350</v>
      </c>
      <c r="B306" s="119" t="s">
        <v>79</v>
      </c>
      <c r="C306" s="119" t="s">
        <v>351</v>
      </c>
      <c r="D306" s="120" t="s">
        <v>88</v>
      </c>
      <c r="E306" s="121">
        <v>3.3000000000000002E-2</v>
      </c>
      <c r="F306" s="122">
        <v>433.75</v>
      </c>
      <c r="G306" s="122">
        <v>14.31</v>
      </c>
    </row>
    <row r="307" spans="1:7" x14ac:dyDescent="0.2">
      <c r="A307" s="118" t="s">
        <v>132</v>
      </c>
      <c r="B307" s="119" t="s">
        <v>79</v>
      </c>
      <c r="C307" s="119" t="s">
        <v>133</v>
      </c>
      <c r="D307" s="120" t="s">
        <v>88</v>
      </c>
      <c r="E307" s="121">
        <v>3.3000000000000002E-2</v>
      </c>
      <c r="F307" s="122">
        <v>82.24</v>
      </c>
      <c r="G307" s="122">
        <v>2.71</v>
      </c>
    </row>
    <row r="308" spans="1:7" ht="38.25" x14ac:dyDescent="0.2">
      <c r="A308" s="118" t="s">
        <v>159</v>
      </c>
      <c r="B308" s="119" t="s">
        <v>75</v>
      </c>
      <c r="C308" s="119" t="s">
        <v>160</v>
      </c>
      <c r="D308" s="120" t="s">
        <v>95</v>
      </c>
      <c r="E308" s="121">
        <v>1</v>
      </c>
      <c r="F308" s="122">
        <v>3.12</v>
      </c>
      <c r="G308" s="122">
        <v>3.12</v>
      </c>
    </row>
    <row r="309" spans="1:7" ht="25.5" x14ac:dyDescent="0.2">
      <c r="A309" s="118" t="s">
        <v>201</v>
      </c>
      <c r="B309" s="119" t="s">
        <v>79</v>
      </c>
      <c r="C309" s="119" t="s">
        <v>202</v>
      </c>
      <c r="D309" s="120" t="s">
        <v>88</v>
      </c>
      <c r="E309" s="121">
        <v>3.3000000000000002E-2</v>
      </c>
      <c r="F309" s="122">
        <v>281.31</v>
      </c>
      <c r="G309" s="122">
        <v>9.2799999999999994</v>
      </c>
    </row>
    <row r="310" spans="1:7" x14ac:dyDescent="0.2">
      <c r="A310" s="109"/>
      <c r="B310" s="109"/>
      <c r="C310" s="109" t="s">
        <v>103</v>
      </c>
      <c r="D310" s="109"/>
      <c r="E310" s="110"/>
      <c r="F310" s="109"/>
      <c r="G310" s="110"/>
    </row>
    <row r="311" spans="1:7" x14ac:dyDescent="0.2">
      <c r="A311" s="111" t="s">
        <v>1</v>
      </c>
      <c r="B311" s="111" t="s">
        <v>2</v>
      </c>
      <c r="C311" s="111" t="s">
        <v>3</v>
      </c>
      <c r="D311" s="111" t="s">
        <v>62</v>
      </c>
      <c r="E311" s="111" t="s">
        <v>4</v>
      </c>
      <c r="F311" s="111" t="s">
        <v>70</v>
      </c>
      <c r="G311" s="111" t="s">
        <v>5</v>
      </c>
    </row>
    <row r="312" spans="1:7" x14ac:dyDescent="0.2">
      <c r="A312" s="123" t="s">
        <v>352</v>
      </c>
      <c r="B312" s="124" t="s">
        <v>75</v>
      </c>
      <c r="C312" s="124" t="s">
        <v>353</v>
      </c>
      <c r="D312" s="125" t="s">
        <v>179</v>
      </c>
      <c r="E312" s="126">
        <v>1</v>
      </c>
      <c r="F312" s="127">
        <v>16.79</v>
      </c>
      <c r="G312" s="127">
        <v>16.79</v>
      </c>
    </row>
    <row r="313" spans="1:7" ht="38.25" x14ac:dyDescent="0.2">
      <c r="A313" s="118" t="s">
        <v>278</v>
      </c>
      <c r="B313" s="119" t="s">
        <v>79</v>
      </c>
      <c r="C313" s="119" t="s">
        <v>279</v>
      </c>
      <c r="D313" s="120" t="s">
        <v>154</v>
      </c>
      <c r="E313" s="121">
        <v>3.0000000000000001E-3</v>
      </c>
      <c r="F313" s="122">
        <v>312.43</v>
      </c>
      <c r="G313" s="122">
        <v>0.93</v>
      </c>
    </row>
    <row r="314" spans="1:7" x14ac:dyDescent="0.2">
      <c r="A314" s="118" t="s">
        <v>84</v>
      </c>
      <c r="B314" s="119" t="s">
        <v>79</v>
      </c>
      <c r="C314" s="119" t="s">
        <v>85</v>
      </c>
      <c r="D314" s="120" t="s">
        <v>81</v>
      </c>
      <c r="E314" s="121">
        <v>0.1</v>
      </c>
      <c r="F314" s="122">
        <v>20.79</v>
      </c>
      <c r="G314" s="122">
        <v>2.0699999999999998</v>
      </c>
    </row>
    <row r="315" spans="1:7" x14ac:dyDescent="0.2">
      <c r="A315" s="118" t="s">
        <v>354</v>
      </c>
      <c r="B315" s="119" t="s">
        <v>79</v>
      </c>
      <c r="C315" s="119" t="s">
        <v>355</v>
      </c>
      <c r="D315" s="120" t="s">
        <v>81</v>
      </c>
      <c r="E315" s="121">
        <v>0.1</v>
      </c>
      <c r="F315" s="122">
        <v>24.65</v>
      </c>
      <c r="G315" s="122">
        <v>2.46</v>
      </c>
    </row>
    <row r="316" spans="1:7" x14ac:dyDescent="0.2">
      <c r="A316" s="112" t="s">
        <v>356</v>
      </c>
      <c r="B316" s="113" t="s">
        <v>79</v>
      </c>
      <c r="C316" s="113" t="s">
        <v>357</v>
      </c>
      <c r="D316" s="114" t="s">
        <v>179</v>
      </c>
      <c r="E316" s="115">
        <v>1</v>
      </c>
      <c r="F316" s="116">
        <v>10.5</v>
      </c>
      <c r="G316" s="116">
        <v>10.5</v>
      </c>
    </row>
    <row r="317" spans="1:7" x14ac:dyDescent="0.2">
      <c r="A317" s="112" t="s">
        <v>358</v>
      </c>
      <c r="B317" s="113" t="s">
        <v>79</v>
      </c>
      <c r="C317" s="113" t="s">
        <v>359</v>
      </c>
      <c r="D317" s="114" t="s">
        <v>88</v>
      </c>
      <c r="E317" s="115">
        <v>0.04</v>
      </c>
      <c r="F317" s="116">
        <v>20.81</v>
      </c>
      <c r="G317" s="116">
        <v>0.83</v>
      </c>
    </row>
    <row r="318" spans="1:7" x14ac:dyDescent="0.2">
      <c r="A318" s="109"/>
      <c r="B318" s="109"/>
      <c r="C318" s="109" t="s">
        <v>103</v>
      </c>
      <c r="D318" s="109"/>
      <c r="E318" s="110"/>
      <c r="F318" s="109"/>
      <c r="G318" s="110"/>
    </row>
    <row r="319" spans="1:7" x14ac:dyDescent="0.2">
      <c r="A319" s="111" t="s">
        <v>1</v>
      </c>
      <c r="B319" s="111" t="s">
        <v>2</v>
      </c>
      <c r="C319" s="111" t="s">
        <v>3</v>
      </c>
      <c r="D319" s="111" t="s">
        <v>62</v>
      </c>
      <c r="E319" s="111" t="s">
        <v>4</v>
      </c>
      <c r="F319" s="111" t="s">
        <v>70</v>
      </c>
      <c r="G319" s="111" t="s">
        <v>5</v>
      </c>
    </row>
    <row r="320" spans="1:7" ht="25.5" x14ac:dyDescent="0.2">
      <c r="A320" s="123" t="s">
        <v>360</v>
      </c>
      <c r="B320" s="124" t="s">
        <v>75</v>
      </c>
      <c r="C320" s="124" t="s">
        <v>361</v>
      </c>
      <c r="D320" s="125" t="s">
        <v>95</v>
      </c>
      <c r="E320" s="126">
        <v>1</v>
      </c>
      <c r="F320" s="127">
        <v>71.06</v>
      </c>
      <c r="G320" s="127">
        <v>71.06</v>
      </c>
    </row>
    <row r="321" spans="1:7" x14ac:dyDescent="0.2">
      <c r="A321" s="118" t="s">
        <v>193</v>
      </c>
      <c r="B321" s="119" t="s">
        <v>79</v>
      </c>
      <c r="C321" s="119" t="s">
        <v>194</v>
      </c>
      <c r="D321" s="120" t="s">
        <v>81</v>
      </c>
      <c r="E321" s="121">
        <v>0.69920000000000004</v>
      </c>
      <c r="F321" s="122">
        <v>25.75</v>
      </c>
      <c r="G321" s="122">
        <v>18</v>
      </c>
    </row>
    <row r="322" spans="1:7" x14ac:dyDescent="0.2">
      <c r="A322" s="118" t="s">
        <v>84</v>
      </c>
      <c r="B322" s="119" t="s">
        <v>79</v>
      </c>
      <c r="C322" s="119" t="s">
        <v>85</v>
      </c>
      <c r="D322" s="120" t="s">
        <v>81</v>
      </c>
      <c r="E322" s="121">
        <v>0.3488</v>
      </c>
      <c r="F322" s="122">
        <v>20.79</v>
      </c>
      <c r="G322" s="122">
        <v>7.25</v>
      </c>
    </row>
    <row r="323" spans="1:7" ht="25.5" x14ac:dyDescent="0.2">
      <c r="A323" s="118" t="s">
        <v>362</v>
      </c>
      <c r="B323" s="119" t="s">
        <v>79</v>
      </c>
      <c r="C323" s="119" t="s">
        <v>363</v>
      </c>
      <c r="D323" s="120" t="s">
        <v>88</v>
      </c>
      <c r="E323" s="121">
        <v>6.0000000000000001E-3</v>
      </c>
      <c r="F323" s="122">
        <v>686.55</v>
      </c>
      <c r="G323" s="122">
        <v>4.1100000000000003</v>
      </c>
    </row>
    <row r="324" spans="1:7" ht="25.5" x14ac:dyDescent="0.2">
      <c r="A324" s="112" t="s">
        <v>364</v>
      </c>
      <c r="B324" s="113" t="s">
        <v>79</v>
      </c>
      <c r="C324" s="113" t="s">
        <v>365</v>
      </c>
      <c r="D324" s="114" t="s">
        <v>115</v>
      </c>
      <c r="E324" s="115">
        <v>2.5</v>
      </c>
      <c r="F324" s="116">
        <v>16.68</v>
      </c>
      <c r="G324" s="116">
        <v>41.7</v>
      </c>
    </row>
    <row r="325" spans="1:7" x14ac:dyDescent="0.2">
      <c r="A325" s="109"/>
      <c r="B325" s="109"/>
      <c r="C325" s="109" t="s">
        <v>103</v>
      </c>
      <c r="D325" s="109"/>
      <c r="E325" s="110"/>
      <c r="F325" s="109"/>
      <c r="G325" s="110"/>
    </row>
    <row r="326" spans="1:7" x14ac:dyDescent="0.2">
      <c r="A326" s="111" t="s">
        <v>1</v>
      </c>
      <c r="B326" s="111" t="s">
        <v>2</v>
      </c>
      <c r="C326" s="111" t="s">
        <v>3</v>
      </c>
      <c r="D326" s="111" t="s">
        <v>62</v>
      </c>
      <c r="E326" s="111" t="s">
        <v>4</v>
      </c>
      <c r="F326" s="111" t="s">
        <v>70</v>
      </c>
      <c r="G326" s="111" t="s">
        <v>5</v>
      </c>
    </row>
    <row r="327" spans="1:7" ht="38.25" x14ac:dyDescent="0.2">
      <c r="A327" s="123" t="s">
        <v>366</v>
      </c>
      <c r="B327" s="124" t="s">
        <v>75</v>
      </c>
      <c r="C327" s="124" t="s">
        <v>367</v>
      </c>
      <c r="D327" s="125" t="s">
        <v>151</v>
      </c>
      <c r="E327" s="126">
        <v>1</v>
      </c>
      <c r="F327" s="127">
        <v>106.31</v>
      </c>
      <c r="G327" s="127">
        <v>106.31</v>
      </c>
    </row>
    <row r="328" spans="1:7" x14ac:dyDescent="0.2">
      <c r="A328" s="118" t="s">
        <v>170</v>
      </c>
      <c r="B328" s="119" t="s">
        <v>79</v>
      </c>
      <c r="C328" s="119" t="s">
        <v>171</v>
      </c>
      <c r="D328" s="120" t="s">
        <v>81</v>
      </c>
      <c r="E328" s="121">
        <v>1.6268</v>
      </c>
      <c r="F328" s="122">
        <v>25.37</v>
      </c>
      <c r="G328" s="122">
        <v>41.27</v>
      </c>
    </row>
    <row r="329" spans="1:7" x14ac:dyDescent="0.2">
      <c r="A329" s="118" t="s">
        <v>193</v>
      </c>
      <c r="B329" s="119" t="s">
        <v>79</v>
      </c>
      <c r="C329" s="119" t="s">
        <v>194</v>
      </c>
      <c r="D329" s="120" t="s">
        <v>81</v>
      </c>
      <c r="E329" s="121">
        <v>0.156</v>
      </c>
      <c r="F329" s="122">
        <v>25.75</v>
      </c>
      <c r="G329" s="122">
        <v>4.01</v>
      </c>
    </row>
    <row r="330" spans="1:7" x14ac:dyDescent="0.2">
      <c r="A330" s="118" t="s">
        <v>84</v>
      </c>
      <c r="B330" s="119" t="s">
        <v>79</v>
      </c>
      <c r="C330" s="119" t="s">
        <v>85</v>
      </c>
      <c r="D330" s="120" t="s">
        <v>81</v>
      </c>
      <c r="E330" s="121">
        <v>1.7827999999999999</v>
      </c>
      <c r="F330" s="122">
        <v>20.79</v>
      </c>
      <c r="G330" s="122">
        <v>37.06</v>
      </c>
    </row>
    <row r="331" spans="1:7" ht="25.5" x14ac:dyDescent="0.2">
      <c r="A331" s="112" t="s">
        <v>368</v>
      </c>
      <c r="B331" s="113" t="s">
        <v>79</v>
      </c>
      <c r="C331" s="113" t="s">
        <v>369</v>
      </c>
      <c r="D331" s="114" t="s">
        <v>102</v>
      </c>
      <c r="E331" s="115">
        <v>2.1299999999999999E-2</v>
      </c>
      <c r="F331" s="116">
        <v>6.97</v>
      </c>
      <c r="G331" s="116">
        <v>0.14000000000000001</v>
      </c>
    </row>
    <row r="332" spans="1:7" x14ac:dyDescent="0.2">
      <c r="A332" s="112" t="s">
        <v>96</v>
      </c>
      <c r="B332" s="113" t="s">
        <v>79</v>
      </c>
      <c r="C332" s="113" t="s">
        <v>97</v>
      </c>
      <c r="D332" s="114" t="s">
        <v>95</v>
      </c>
      <c r="E332" s="115">
        <v>3.125</v>
      </c>
      <c r="F332" s="116">
        <v>3.67</v>
      </c>
      <c r="G332" s="116">
        <v>11.46</v>
      </c>
    </row>
    <row r="333" spans="1:7" x14ac:dyDescent="0.2">
      <c r="A333" s="112" t="s">
        <v>370</v>
      </c>
      <c r="B333" s="113" t="s">
        <v>79</v>
      </c>
      <c r="C333" s="113" t="s">
        <v>371</v>
      </c>
      <c r="D333" s="114" t="s">
        <v>95</v>
      </c>
      <c r="E333" s="115">
        <v>2.5</v>
      </c>
      <c r="F333" s="116">
        <v>2.5299999999999998</v>
      </c>
      <c r="G333" s="116">
        <v>6.32</v>
      </c>
    </row>
    <row r="334" spans="1:7" x14ac:dyDescent="0.2">
      <c r="A334" s="112" t="s">
        <v>372</v>
      </c>
      <c r="B334" s="113" t="s">
        <v>79</v>
      </c>
      <c r="C334" s="113" t="s">
        <v>373</v>
      </c>
      <c r="D334" s="114" t="s">
        <v>92</v>
      </c>
      <c r="E334" s="115">
        <v>0.2994</v>
      </c>
      <c r="F334" s="116">
        <v>20.239999999999998</v>
      </c>
      <c r="G334" s="116">
        <v>6.05</v>
      </c>
    </row>
    <row r="335" spans="1:7" x14ac:dyDescent="0.2">
      <c r="A335" s="109"/>
      <c r="B335" s="109"/>
      <c r="C335" s="109" t="s">
        <v>103</v>
      </c>
      <c r="D335" s="109"/>
      <c r="E335" s="110"/>
      <c r="F335" s="109"/>
      <c r="G335" s="110"/>
    </row>
    <row r="336" spans="1:7" x14ac:dyDescent="0.2">
      <c r="A336" s="111" t="s">
        <v>1</v>
      </c>
      <c r="B336" s="111" t="s">
        <v>2</v>
      </c>
      <c r="C336" s="111" t="s">
        <v>3</v>
      </c>
      <c r="D336" s="111" t="s">
        <v>62</v>
      </c>
      <c r="E336" s="111" t="s">
        <v>4</v>
      </c>
      <c r="F336" s="111" t="s">
        <v>70</v>
      </c>
      <c r="G336" s="111" t="s">
        <v>5</v>
      </c>
    </row>
    <row r="337" spans="1:7" ht="25.5" x14ac:dyDescent="0.2">
      <c r="A337" s="123" t="s">
        <v>374</v>
      </c>
      <c r="B337" s="124" t="s">
        <v>75</v>
      </c>
      <c r="C337" s="124" t="s">
        <v>375</v>
      </c>
      <c r="D337" s="125" t="s">
        <v>77</v>
      </c>
      <c r="E337" s="126">
        <v>1</v>
      </c>
      <c r="F337" s="127">
        <v>87.27</v>
      </c>
      <c r="G337" s="127">
        <v>87.27</v>
      </c>
    </row>
    <row r="338" spans="1:7" x14ac:dyDescent="0.2">
      <c r="A338" s="118" t="s">
        <v>376</v>
      </c>
      <c r="B338" s="119" t="s">
        <v>79</v>
      </c>
      <c r="C338" s="119" t="s">
        <v>377</v>
      </c>
      <c r="D338" s="120" t="s">
        <v>81</v>
      </c>
      <c r="E338" s="121">
        <v>1.0500000000000001E-2</v>
      </c>
      <c r="F338" s="122">
        <v>27.44</v>
      </c>
      <c r="G338" s="122">
        <v>0.28000000000000003</v>
      </c>
    </row>
    <row r="339" spans="1:7" x14ac:dyDescent="0.2">
      <c r="A339" s="118" t="s">
        <v>84</v>
      </c>
      <c r="B339" s="119" t="s">
        <v>79</v>
      </c>
      <c r="C339" s="119" t="s">
        <v>85</v>
      </c>
      <c r="D339" s="120" t="s">
        <v>81</v>
      </c>
      <c r="E339" s="121">
        <v>5.2400000000000002E-2</v>
      </c>
      <c r="F339" s="122">
        <v>20.79</v>
      </c>
      <c r="G339" s="122">
        <v>1.08</v>
      </c>
    </row>
    <row r="340" spans="1:7" x14ac:dyDescent="0.2">
      <c r="A340" s="112" t="s">
        <v>378</v>
      </c>
      <c r="B340" s="113" t="s">
        <v>379</v>
      </c>
      <c r="C340" s="113" t="s">
        <v>380</v>
      </c>
      <c r="D340" s="114" t="s">
        <v>381</v>
      </c>
      <c r="E340" s="115">
        <v>1.0500000000000001E-2</v>
      </c>
      <c r="F340" s="117">
        <v>574.05999999999995</v>
      </c>
      <c r="G340" s="116">
        <v>6.02</v>
      </c>
    </row>
    <row r="341" spans="1:7" x14ac:dyDescent="0.2">
      <c r="A341" s="112" t="s">
        <v>382</v>
      </c>
      <c r="B341" s="113" t="s">
        <v>379</v>
      </c>
      <c r="C341" s="113" t="s">
        <v>383</v>
      </c>
      <c r="D341" s="114" t="s">
        <v>384</v>
      </c>
      <c r="E341" s="115">
        <v>6.15</v>
      </c>
      <c r="F341" s="117">
        <v>12.120799999999999</v>
      </c>
      <c r="G341" s="116">
        <v>74.540000000000006</v>
      </c>
    </row>
    <row r="342" spans="1:7" ht="25.5" x14ac:dyDescent="0.2">
      <c r="A342" s="112" t="s">
        <v>385</v>
      </c>
      <c r="B342" s="113" t="s">
        <v>79</v>
      </c>
      <c r="C342" s="113" t="s">
        <v>386</v>
      </c>
      <c r="D342" s="114" t="s">
        <v>92</v>
      </c>
      <c r="E342" s="115">
        <v>0.4</v>
      </c>
      <c r="F342" s="116">
        <v>13.36</v>
      </c>
      <c r="G342" s="116">
        <v>5.34</v>
      </c>
    </row>
    <row r="343" spans="1:7" ht="25.5" x14ac:dyDescent="0.2">
      <c r="A343" s="112" t="s">
        <v>387</v>
      </c>
      <c r="B343" s="113" t="s">
        <v>79</v>
      </c>
      <c r="C343" s="113" t="s">
        <v>388</v>
      </c>
      <c r="D343" s="114" t="s">
        <v>102</v>
      </c>
      <c r="E343" s="115">
        <v>1E-3</v>
      </c>
      <c r="F343" s="116">
        <v>19.64</v>
      </c>
      <c r="G343" s="116">
        <v>0.01</v>
      </c>
    </row>
    <row r="344" spans="1:7" x14ac:dyDescent="0.2">
      <c r="A344" s="109"/>
      <c r="B344" s="109"/>
      <c r="C344" s="109" t="s">
        <v>103</v>
      </c>
      <c r="D344" s="109"/>
      <c r="E344" s="110"/>
      <c r="F344" s="109"/>
      <c r="G344" s="110"/>
    </row>
    <row r="345" spans="1:7" x14ac:dyDescent="0.2">
      <c r="A345" s="111" t="s">
        <v>1</v>
      </c>
      <c r="B345" s="111" t="s">
        <v>2</v>
      </c>
      <c r="C345" s="111" t="s">
        <v>3</v>
      </c>
      <c r="D345" s="111" t="s">
        <v>62</v>
      </c>
      <c r="E345" s="111" t="s">
        <v>4</v>
      </c>
      <c r="F345" s="111" t="s">
        <v>70</v>
      </c>
      <c r="G345" s="111" t="s">
        <v>5</v>
      </c>
    </row>
    <row r="346" spans="1:7" ht="25.5" x14ac:dyDescent="0.2">
      <c r="A346" s="123" t="s">
        <v>389</v>
      </c>
      <c r="B346" s="124" t="s">
        <v>75</v>
      </c>
      <c r="C346" s="124" t="s">
        <v>390</v>
      </c>
      <c r="D346" s="125" t="s">
        <v>77</v>
      </c>
      <c r="E346" s="126">
        <v>1</v>
      </c>
      <c r="F346" s="127">
        <v>97.72</v>
      </c>
      <c r="G346" s="127">
        <v>97.72</v>
      </c>
    </row>
    <row r="347" spans="1:7" x14ac:dyDescent="0.2">
      <c r="A347" s="118" t="s">
        <v>376</v>
      </c>
      <c r="B347" s="119" t="s">
        <v>79</v>
      </c>
      <c r="C347" s="119" t="s">
        <v>377</v>
      </c>
      <c r="D347" s="120" t="s">
        <v>81</v>
      </c>
      <c r="E347" s="121">
        <v>2.53E-2</v>
      </c>
      <c r="F347" s="122">
        <v>27.44</v>
      </c>
      <c r="G347" s="122">
        <v>0.69</v>
      </c>
    </row>
    <row r="348" spans="1:7" x14ac:dyDescent="0.2">
      <c r="A348" s="118" t="s">
        <v>84</v>
      </c>
      <c r="B348" s="119" t="s">
        <v>79</v>
      </c>
      <c r="C348" s="119" t="s">
        <v>85</v>
      </c>
      <c r="D348" s="120" t="s">
        <v>81</v>
      </c>
      <c r="E348" s="121">
        <v>0.1265</v>
      </c>
      <c r="F348" s="122">
        <v>20.79</v>
      </c>
      <c r="G348" s="122">
        <v>2.62</v>
      </c>
    </row>
    <row r="349" spans="1:7" x14ac:dyDescent="0.2">
      <c r="A349" s="112" t="s">
        <v>378</v>
      </c>
      <c r="B349" s="113" t="s">
        <v>379</v>
      </c>
      <c r="C349" s="113" t="s">
        <v>380</v>
      </c>
      <c r="D349" s="114" t="s">
        <v>381</v>
      </c>
      <c r="E349" s="115">
        <v>2.53E-2</v>
      </c>
      <c r="F349" s="117">
        <v>574.05999999999995</v>
      </c>
      <c r="G349" s="116">
        <v>14.52</v>
      </c>
    </row>
    <row r="350" spans="1:7" x14ac:dyDescent="0.2">
      <c r="A350" s="112" t="s">
        <v>382</v>
      </c>
      <c r="B350" s="113" t="s">
        <v>379</v>
      </c>
      <c r="C350" s="113" t="s">
        <v>383</v>
      </c>
      <c r="D350" s="114" t="s">
        <v>384</v>
      </c>
      <c r="E350" s="115">
        <v>6.15</v>
      </c>
      <c r="F350" s="117">
        <v>12.120799999999999</v>
      </c>
      <c r="G350" s="116">
        <v>74.540000000000006</v>
      </c>
    </row>
    <row r="351" spans="1:7" ht="25.5" x14ac:dyDescent="0.2">
      <c r="A351" s="112" t="s">
        <v>385</v>
      </c>
      <c r="B351" s="113" t="s">
        <v>79</v>
      </c>
      <c r="C351" s="113" t="s">
        <v>386</v>
      </c>
      <c r="D351" s="114" t="s">
        <v>92</v>
      </c>
      <c r="E351" s="115">
        <v>0.4</v>
      </c>
      <c r="F351" s="116">
        <v>13.36</v>
      </c>
      <c r="G351" s="116">
        <v>5.34</v>
      </c>
    </row>
    <row r="352" spans="1:7" ht="25.5" x14ac:dyDescent="0.2">
      <c r="A352" s="112" t="s">
        <v>387</v>
      </c>
      <c r="B352" s="113" t="s">
        <v>79</v>
      </c>
      <c r="C352" s="113" t="s">
        <v>388</v>
      </c>
      <c r="D352" s="114" t="s">
        <v>102</v>
      </c>
      <c r="E352" s="115">
        <v>1E-3</v>
      </c>
      <c r="F352" s="116">
        <v>19.64</v>
      </c>
      <c r="G352" s="116">
        <v>0.01</v>
      </c>
    </row>
    <row r="353" spans="1:7" x14ac:dyDescent="0.2">
      <c r="A353" s="109"/>
      <c r="B353" s="109"/>
      <c r="C353" s="109" t="s">
        <v>103</v>
      </c>
      <c r="D353" s="109"/>
      <c r="E353" s="110"/>
      <c r="F353" s="109"/>
      <c r="G353" s="110"/>
    </row>
    <row r="354" spans="1:7" x14ac:dyDescent="0.2">
      <c r="A354" s="111" t="s">
        <v>1</v>
      </c>
      <c r="B354" s="111" t="s">
        <v>2</v>
      </c>
      <c r="C354" s="111" t="s">
        <v>3</v>
      </c>
      <c r="D354" s="111" t="s">
        <v>62</v>
      </c>
      <c r="E354" s="111" t="s">
        <v>4</v>
      </c>
      <c r="F354" s="111" t="s">
        <v>70</v>
      </c>
      <c r="G354" s="111" t="s">
        <v>5</v>
      </c>
    </row>
    <row r="355" spans="1:7" ht="25.5" x14ac:dyDescent="0.2">
      <c r="A355" s="123" t="s">
        <v>391</v>
      </c>
      <c r="B355" s="124" t="s">
        <v>75</v>
      </c>
      <c r="C355" s="124" t="s">
        <v>392</v>
      </c>
      <c r="D355" s="125" t="s">
        <v>77</v>
      </c>
      <c r="E355" s="126">
        <v>1</v>
      </c>
      <c r="F355" s="127">
        <v>48.04</v>
      </c>
      <c r="G355" s="127">
        <v>48.04</v>
      </c>
    </row>
    <row r="356" spans="1:7" x14ac:dyDescent="0.2">
      <c r="A356" s="118" t="s">
        <v>376</v>
      </c>
      <c r="B356" s="119" t="s">
        <v>79</v>
      </c>
      <c r="C356" s="119" t="s">
        <v>377</v>
      </c>
      <c r="D356" s="120" t="s">
        <v>81</v>
      </c>
      <c r="E356" s="121">
        <v>1.0500000000000001E-2</v>
      </c>
      <c r="F356" s="122">
        <v>27.44</v>
      </c>
      <c r="G356" s="122">
        <v>0.28000000000000003</v>
      </c>
    </row>
    <row r="357" spans="1:7" x14ac:dyDescent="0.2">
      <c r="A357" s="118" t="s">
        <v>84</v>
      </c>
      <c r="B357" s="119" t="s">
        <v>79</v>
      </c>
      <c r="C357" s="119" t="s">
        <v>85</v>
      </c>
      <c r="D357" s="120" t="s">
        <v>81</v>
      </c>
      <c r="E357" s="121">
        <v>5.2400000000000002E-2</v>
      </c>
      <c r="F357" s="122">
        <v>20.79</v>
      </c>
      <c r="G357" s="122">
        <v>1.08</v>
      </c>
    </row>
    <row r="358" spans="1:7" x14ac:dyDescent="0.2">
      <c r="A358" s="112" t="s">
        <v>378</v>
      </c>
      <c r="B358" s="113" t="s">
        <v>379</v>
      </c>
      <c r="C358" s="113" t="s">
        <v>380</v>
      </c>
      <c r="D358" s="114" t="s">
        <v>381</v>
      </c>
      <c r="E358" s="115">
        <v>1.0500000000000001E-2</v>
      </c>
      <c r="F358" s="117">
        <v>574.05999999999995</v>
      </c>
      <c r="G358" s="116">
        <v>6.02</v>
      </c>
    </row>
    <row r="359" spans="1:7" x14ac:dyDescent="0.2">
      <c r="A359" s="112" t="s">
        <v>393</v>
      </c>
      <c r="B359" s="113" t="s">
        <v>379</v>
      </c>
      <c r="C359" s="113" t="s">
        <v>394</v>
      </c>
      <c r="D359" s="114" t="s">
        <v>384</v>
      </c>
      <c r="E359" s="115">
        <v>3.0750000000000002</v>
      </c>
      <c r="F359" s="117">
        <v>11.486000000000001</v>
      </c>
      <c r="G359" s="116">
        <v>35.31</v>
      </c>
    </row>
    <row r="360" spans="1:7" ht="25.5" x14ac:dyDescent="0.2">
      <c r="A360" s="112" t="s">
        <v>385</v>
      </c>
      <c r="B360" s="113" t="s">
        <v>79</v>
      </c>
      <c r="C360" s="113" t="s">
        <v>386</v>
      </c>
      <c r="D360" s="114" t="s">
        <v>92</v>
      </c>
      <c r="E360" s="115">
        <v>0.4</v>
      </c>
      <c r="F360" s="116">
        <v>13.36</v>
      </c>
      <c r="G360" s="116">
        <v>5.34</v>
      </c>
    </row>
    <row r="361" spans="1:7" ht="25.5" x14ac:dyDescent="0.2">
      <c r="A361" s="112" t="s">
        <v>387</v>
      </c>
      <c r="B361" s="113" t="s">
        <v>79</v>
      </c>
      <c r="C361" s="113" t="s">
        <v>388</v>
      </c>
      <c r="D361" s="114" t="s">
        <v>102</v>
      </c>
      <c r="E361" s="115">
        <v>1E-3</v>
      </c>
      <c r="F361" s="116">
        <v>19.64</v>
      </c>
      <c r="G361" s="116">
        <v>0.01</v>
      </c>
    </row>
    <row r="362" spans="1:7" x14ac:dyDescent="0.2">
      <c r="A362" s="109"/>
      <c r="B362" s="109"/>
      <c r="C362" s="109" t="s">
        <v>103</v>
      </c>
      <c r="D362" s="109"/>
      <c r="E362" s="110"/>
      <c r="F362" s="109"/>
      <c r="G362" s="110"/>
    </row>
    <row r="363" spans="1:7" x14ac:dyDescent="0.2">
      <c r="A363" s="111" t="s">
        <v>1</v>
      </c>
      <c r="B363" s="111" t="s">
        <v>2</v>
      </c>
      <c r="C363" s="111" t="s">
        <v>3</v>
      </c>
      <c r="D363" s="111" t="s">
        <v>62</v>
      </c>
      <c r="E363" s="111" t="s">
        <v>4</v>
      </c>
      <c r="F363" s="111" t="s">
        <v>70</v>
      </c>
      <c r="G363" s="111" t="s">
        <v>5</v>
      </c>
    </row>
    <row r="364" spans="1:7" ht="51" x14ac:dyDescent="0.2">
      <c r="A364" s="123" t="s">
        <v>395</v>
      </c>
      <c r="B364" s="124" t="s">
        <v>75</v>
      </c>
      <c r="C364" s="124" t="s">
        <v>396</v>
      </c>
      <c r="D364" s="125" t="s">
        <v>115</v>
      </c>
      <c r="E364" s="126">
        <v>1</v>
      </c>
      <c r="F364" s="127">
        <v>334.02</v>
      </c>
      <c r="G364" s="127">
        <v>334.02</v>
      </c>
    </row>
    <row r="365" spans="1:7" x14ac:dyDescent="0.2">
      <c r="A365" s="118" t="s">
        <v>132</v>
      </c>
      <c r="B365" s="119" t="s">
        <v>79</v>
      </c>
      <c r="C365" s="119" t="s">
        <v>133</v>
      </c>
      <c r="D365" s="120" t="s">
        <v>88</v>
      </c>
      <c r="E365" s="121">
        <v>5.0299999999999997E-2</v>
      </c>
      <c r="F365" s="122">
        <v>82.24</v>
      </c>
      <c r="G365" s="122">
        <v>4.13</v>
      </c>
    </row>
    <row r="366" spans="1:7" x14ac:dyDescent="0.2">
      <c r="A366" s="118" t="s">
        <v>397</v>
      </c>
      <c r="B366" s="119" t="s">
        <v>79</v>
      </c>
      <c r="C366" s="119" t="s">
        <v>398</v>
      </c>
      <c r="D366" s="120" t="s">
        <v>81</v>
      </c>
      <c r="E366" s="121">
        <v>0.57720000000000005</v>
      </c>
      <c r="F366" s="122">
        <v>28.38</v>
      </c>
      <c r="G366" s="122">
        <v>16.38</v>
      </c>
    </row>
    <row r="367" spans="1:7" x14ac:dyDescent="0.2">
      <c r="A367" s="118" t="s">
        <v>84</v>
      </c>
      <c r="B367" s="119" t="s">
        <v>79</v>
      </c>
      <c r="C367" s="119" t="s">
        <v>85</v>
      </c>
      <c r="D367" s="120" t="s">
        <v>81</v>
      </c>
      <c r="E367" s="121">
        <v>0.91059999999999997</v>
      </c>
      <c r="F367" s="122">
        <v>20.79</v>
      </c>
      <c r="G367" s="122">
        <v>18.93</v>
      </c>
    </row>
    <row r="368" spans="1:7" ht="25.5" x14ac:dyDescent="0.2">
      <c r="A368" s="118" t="s">
        <v>248</v>
      </c>
      <c r="B368" s="119" t="s">
        <v>79</v>
      </c>
      <c r="C368" s="119" t="s">
        <v>249</v>
      </c>
      <c r="D368" s="120" t="s">
        <v>88</v>
      </c>
      <c r="E368" s="121">
        <v>5.0299999999999997E-2</v>
      </c>
      <c r="F368" s="122">
        <v>478.14</v>
      </c>
      <c r="G368" s="122">
        <v>24.05</v>
      </c>
    </row>
    <row r="369" spans="1:7" ht="25.5" x14ac:dyDescent="0.2">
      <c r="A369" s="118" t="s">
        <v>201</v>
      </c>
      <c r="B369" s="119" t="s">
        <v>79</v>
      </c>
      <c r="C369" s="119" t="s">
        <v>202</v>
      </c>
      <c r="D369" s="120" t="s">
        <v>88</v>
      </c>
      <c r="E369" s="121">
        <v>5.0299999999999997E-2</v>
      </c>
      <c r="F369" s="122">
        <v>281.31</v>
      </c>
      <c r="G369" s="122">
        <v>14.14</v>
      </c>
    </row>
    <row r="370" spans="1:7" ht="25.5" x14ac:dyDescent="0.2">
      <c r="A370" s="112" t="s">
        <v>399</v>
      </c>
      <c r="B370" s="113" t="s">
        <v>90</v>
      </c>
      <c r="C370" s="113" t="s">
        <v>400</v>
      </c>
      <c r="D370" s="114" t="s">
        <v>95</v>
      </c>
      <c r="E370" s="115">
        <v>3.5</v>
      </c>
      <c r="F370" s="116">
        <v>67.19</v>
      </c>
      <c r="G370" s="116">
        <v>235.16</v>
      </c>
    </row>
    <row r="371" spans="1:7" ht="25.5" x14ac:dyDescent="0.2">
      <c r="A371" s="112" t="s">
        <v>401</v>
      </c>
      <c r="B371" s="113" t="s">
        <v>379</v>
      </c>
      <c r="C371" s="113" t="s">
        <v>402</v>
      </c>
      <c r="D371" s="114" t="s">
        <v>384</v>
      </c>
      <c r="E371" s="115">
        <v>0.69620000000000004</v>
      </c>
      <c r="F371" s="117">
        <v>30.5029</v>
      </c>
      <c r="G371" s="116">
        <v>21.23</v>
      </c>
    </row>
    <row r="372" spans="1:7" x14ac:dyDescent="0.2">
      <c r="A372" s="109"/>
      <c r="B372" s="109"/>
      <c r="C372" s="109" t="s">
        <v>103</v>
      </c>
      <c r="D372" s="109"/>
      <c r="E372" s="110"/>
      <c r="F372" s="109"/>
      <c r="G372" s="110"/>
    </row>
    <row r="373" spans="1:7" x14ac:dyDescent="0.2">
      <c r="A373" s="111" t="s">
        <v>1</v>
      </c>
      <c r="B373" s="111" t="s">
        <v>2</v>
      </c>
      <c r="C373" s="111" t="s">
        <v>3</v>
      </c>
      <c r="D373" s="111" t="s">
        <v>62</v>
      </c>
      <c r="E373" s="111" t="s">
        <v>4</v>
      </c>
      <c r="F373" s="111" t="s">
        <v>70</v>
      </c>
      <c r="G373" s="111" t="s">
        <v>5</v>
      </c>
    </row>
    <row r="374" spans="1:7" ht="25.5" x14ac:dyDescent="0.2">
      <c r="A374" s="123" t="s">
        <v>403</v>
      </c>
      <c r="B374" s="124" t="s">
        <v>75</v>
      </c>
      <c r="C374" s="124" t="s">
        <v>404</v>
      </c>
      <c r="D374" s="125" t="s">
        <v>77</v>
      </c>
      <c r="E374" s="126">
        <v>1</v>
      </c>
      <c r="F374" s="127">
        <v>427.78</v>
      </c>
      <c r="G374" s="127">
        <v>427.78</v>
      </c>
    </row>
    <row r="375" spans="1:7" x14ac:dyDescent="0.2">
      <c r="A375" s="118" t="s">
        <v>405</v>
      </c>
      <c r="B375" s="119" t="s">
        <v>79</v>
      </c>
      <c r="C375" s="119" t="s">
        <v>406</v>
      </c>
      <c r="D375" s="120" t="s">
        <v>81</v>
      </c>
      <c r="E375" s="121">
        <v>0.25</v>
      </c>
      <c r="F375" s="122">
        <v>26.02</v>
      </c>
      <c r="G375" s="122">
        <v>6.5</v>
      </c>
    </row>
    <row r="376" spans="1:7" x14ac:dyDescent="0.2">
      <c r="A376" s="118" t="s">
        <v>407</v>
      </c>
      <c r="B376" s="119" t="s">
        <v>79</v>
      </c>
      <c r="C376" s="119" t="s">
        <v>408</v>
      </c>
      <c r="D376" s="120" t="s">
        <v>81</v>
      </c>
      <c r="E376" s="121">
        <v>0.5</v>
      </c>
      <c r="F376" s="122">
        <v>21.28</v>
      </c>
      <c r="G376" s="122">
        <v>10.64</v>
      </c>
    </row>
    <row r="377" spans="1:7" x14ac:dyDescent="0.2">
      <c r="A377" s="118" t="s">
        <v>84</v>
      </c>
      <c r="B377" s="119" t="s">
        <v>79</v>
      </c>
      <c r="C377" s="119" t="s">
        <v>85</v>
      </c>
      <c r="D377" s="120" t="s">
        <v>81</v>
      </c>
      <c r="E377" s="121">
        <v>0.5</v>
      </c>
      <c r="F377" s="122">
        <v>20.79</v>
      </c>
      <c r="G377" s="122">
        <v>10.39</v>
      </c>
    </row>
    <row r="378" spans="1:7" x14ac:dyDescent="0.2">
      <c r="A378" s="118" t="s">
        <v>397</v>
      </c>
      <c r="B378" s="119" t="s">
        <v>79</v>
      </c>
      <c r="C378" s="119" t="s">
        <v>398</v>
      </c>
      <c r="D378" s="120" t="s">
        <v>81</v>
      </c>
      <c r="E378" s="121">
        <v>0.25</v>
      </c>
      <c r="F378" s="122">
        <v>28.38</v>
      </c>
      <c r="G378" s="122">
        <v>7.09</v>
      </c>
    </row>
    <row r="379" spans="1:7" ht="38.25" x14ac:dyDescent="0.2">
      <c r="A379" s="118" t="s">
        <v>409</v>
      </c>
      <c r="B379" s="119" t="s">
        <v>79</v>
      </c>
      <c r="C379" s="119" t="s">
        <v>410</v>
      </c>
      <c r="D379" s="120" t="s">
        <v>179</v>
      </c>
      <c r="E379" s="121">
        <v>1</v>
      </c>
      <c r="F379" s="122">
        <v>10.34</v>
      </c>
      <c r="G379" s="122">
        <v>10.34</v>
      </c>
    </row>
    <row r="380" spans="1:7" x14ac:dyDescent="0.2">
      <c r="A380" s="112" t="s">
        <v>411</v>
      </c>
      <c r="B380" s="113" t="s">
        <v>379</v>
      </c>
      <c r="C380" s="113" t="s">
        <v>412</v>
      </c>
      <c r="D380" s="114" t="s">
        <v>381</v>
      </c>
      <c r="E380" s="115">
        <v>0.1205</v>
      </c>
      <c r="F380" s="117">
        <v>25.8232</v>
      </c>
      <c r="G380" s="116">
        <v>3.11</v>
      </c>
    </row>
    <row r="381" spans="1:7" x14ac:dyDescent="0.2">
      <c r="A381" s="112" t="s">
        <v>413</v>
      </c>
      <c r="B381" s="113" t="s">
        <v>379</v>
      </c>
      <c r="C381" s="113" t="s">
        <v>414</v>
      </c>
      <c r="D381" s="114" t="s">
        <v>381</v>
      </c>
      <c r="E381" s="115">
        <v>3.7699999999999997E-2</v>
      </c>
      <c r="F381" s="117">
        <v>0.22159999999999999</v>
      </c>
      <c r="G381" s="116">
        <v>0</v>
      </c>
    </row>
    <row r="382" spans="1:7" x14ac:dyDescent="0.2">
      <c r="A382" s="112" t="s">
        <v>415</v>
      </c>
      <c r="B382" s="113" t="s">
        <v>379</v>
      </c>
      <c r="C382" s="113" t="s">
        <v>416</v>
      </c>
      <c r="D382" s="114" t="s">
        <v>381</v>
      </c>
      <c r="E382" s="115">
        <v>5.0200000000000002E-2</v>
      </c>
      <c r="F382" s="117">
        <v>14.805300000000001</v>
      </c>
      <c r="G382" s="116">
        <v>0.74</v>
      </c>
    </row>
    <row r="383" spans="1:7" x14ac:dyDescent="0.2">
      <c r="A383" s="112" t="s">
        <v>417</v>
      </c>
      <c r="B383" s="113" t="s">
        <v>379</v>
      </c>
      <c r="C383" s="113" t="s">
        <v>418</v>
      </c>
      <c r="D383" s="114" t="s">
        <v>381</v>
      </c>
      <c r="E383" s="115">
        <v>0.1205</v>
      </c>
      <c r="F383" s="117">
        <v>12.599399999999999</v>
      </c>
      <c r="G383" s="116">
        <v>1.51</v>
      </c>
    </row>
    <row r="384" spans="1:7" x14ac:dyDescent="0.2">
      <c r="A384" s="112" t="s">
        <v>419</v>
      </c>
      <c r="B384" s="113" t="s">
        <v>379</v>
      </c>
      <c r="C384" s="113" t="s">
        <v>420</v>
      </c>
      <c r="D384" s="114" t="s">
        <v>179</v>
      </c>
      <c r="E384" s="115">
        <v>1</v>
      </c>
      <c r="F384" s="117">
        <v>174.9743</v>
      </c>
      <c r="G384" s="116">
        <v>174.97</v>
      </c>
    </row>
    <row r="385" spans="1:7" x14ac:dyDescent="0.2">
      <c r="A385" s="112" t="s">
        <v>421</v>
      </c>
      <c r="B385" s="113" t="s">
        <v>379</v>
      </c>
      <c r="C385" s="113" t="s">
        <v>422</v>
      </c>
      <c r="D385" s="114" t="s">
        <v>179</v>
      </c>
      <c r="E385" s="115">
        <v>1.4</v>
      </c>
      <c r="F385" s="117">
        <v>144.6386</v>
      </c>
      <c r="G385" s="116">
        <v>202.49</v>
      </c>
    </row>
    <row r="386" spans="1:7" x14ac:dyDescent="0.2">
      <c r="A386" s="109"/>
      <c r="B386" s="109"/>
      <c r="C386" s="109" t="s">
        <v>103</v>
      </c>
      <c r="D386" s="109"/>
      <c r="E386" s="110"/>
      <c r="F386" s="109"/>
      <c r="G386" s="110"/>
    </row>
    <row r="387" spans="1:7" x14ac:dyDescent="0.2">
      <c r="A387" s="111" t="s">
        <v>1</v>
      </c>
      <c r="B387" s="111" t="s">
        <v>2</v>
      </c>
      <c r="C387" s="111" t="s">
        <v>3</v>
      </c>
      <c r="D387" s="111" t="s">
        <v>62</v>
      </c>
      <c r="E387" s="111" t="s">
        <v>4</v>
      </c>
      <c r="F387" s="111" t="s">
        <v>70</v>
      </c>
      <c r="G387" s="111" t="s">
        <v>5</v>
      </c>
    </row>
    <row r="388" spans="1:7" ht="63.75" x14ac:dyDescent="0.2">
      <c r="A388" s="123" t="s">
        <v>423</v>
      </c>
      <c r="B388" s="124" t="s">
        <v>75</v>
      </c>
      <c r="C388" s="124" t="s">
        <v>424</v>
      </c>
      <c r="D388" s="125" t="s">
        <v>167</v>
      </c>
      <c r="E388" s="126">
        <v>1</v>
      </c>
      <c r="F388" s="127">
        <v>146.69</v>
      </c>
      <c r="G388" s="127">
        <v>146.69</v>
      </c>
    </row>
    <row r="389" spans="1:7" ht="25.5" x14ac:dyDescent="0.2">
      <c r="A389" s="118" t="s">
        <v>201</v>
      </c>
      <c r="B389" s="119" t="s">
        <v>79</v>
      </c>
      <c r="C389" s="119" t="s">
        <v>202</v>
      </c>
      <c r="D389" s="120" t="s">
        <v>88</v>
      </c>
      <c r="E389" s="121">
        <v>0.16</v>
      </c>
      <c r="F389" s="122">
        <v>281.31</v>
      </c>
      <c r="G389" s="122">
        <v>45</v>
      </c>
    </row>
    <row r="390" spans="1:7" x14ac:dyDescent="0.2">
      <c r="A390" s="118" t="s">
        <v>132</v>
      </c>
      <c r="B390" s="119" t="s">
        <v>79</v>
      </c>
      <c r="C390" s="119" t="s">
        <v>133</v>
      </c>
      <c r="D390" s="120" t="s">
        <v>88</v>
      </c>
      <c r="E390" s="121">
        <v>0.28000000000000003</v>
      </c>
      <c r="F390" s="122">
        <v>82.24</v>
      </c>
      <c r="G390" s="122">
        <v>23.02</v>
      </c>
    </row>
    <row r="391" spans="1:7" ht="25.5" x14ac:dyDescent="0.2">
      <c r="A391" s="118" t="s">
        <v>143</v>
      </c>
      <c r="B391" s="119" t="s">
        <v>79</v>
      </c>
      <c r="C391" s="119" t="s">
        <v>144</v>
      </c>
      <c r="D391" s="120" t="s">
        <v>88</v>
      </c>
      <c r="E391" s="121">
        <v>0.12</v>
      </c>
      <c r="F391" s="122">
        <v>25.29</v>
      </c>
      <c r="G391" s="122">
        <v>3.03</v>
      </c>
    </row>
    <row r="392" spans="1:7" ht="25.5" x14ac:dyDescent="0.2">
      <c r="A392" s="118" t="s">
        <v>350</v>
      </c>
      <c r="B392" s="119" t="s">
        <v>79</v>
      </c>
      <c r="C392" s="119" t="s">
        <v>351</v>
      </c>
      <c r="D392" s="120" t="s">
        <v>88</v>
      </c>
      <c r="E392" s="121">
        <v>0.16</v>
      </c>
      <c r="F392" s="122">
        <v>433.75</v>
      </c>
      <c r="G392" s="122">
        <v>69.400000000000006</v>
      </c>
    </row>
    <row r="393" spans="1:7" ht="38.25" x14ac:dyDescent="0.2">
      <c r="A393" s="118" t="s">
        <v>159</v>
      </c>
      <c r="B393" s="119" t="s">
        <v>75</v>
      </c>
      <c r="C393" s="119" t="s">
        <v>160</v>
      </c>
      <c r="D393" s="120" t="s">
        <v>95</v>
      </c>
      <c r="E393" s="121">
        <v>2</v>
      </c>
      <c r="F393" s="122">
        <v>3.12</v>
      </c>
      <c r="G393" s="122">
        <v>6.24</v>
      </c>
    </row>
    <row r="394" spans="1:7" x14ac:dyDescent="0.2">
      <c r="A394" s="109"/>
      <c r="B394" s="109"/>
      <c r="C394" s="109" t="s">
        <v>103</v>
      </c>
      <c r="D394" s="109"/>
      <c r="E394" s="110"/>
      <c r="F394" s="109"/>
      <c r="G394" s="110"/>
    </row>
    <row r="395" spans="1:7" x14ac:dyDescent="0.2">
      <c r="A395" s="111" t="s">
        <v>1</v>
      </c>
      <c r="B395" s="111" t="s">
        <v>2</v>
      </c>
      <c r="C395" s="111" t="s">
        <v>3</v>
      </c>
      <c r="D395" s="111" t="s">
        <v>62</v>
      </c>
      <c r="E395" s="111" t="s">
        <v>4</v>
      </c>
      <c r="F395" s="111" t="s">
        <v>70</v>
      </c>
      <c r="G395" s="111" t="s">
        <v>5</v>
      </c>
    </row>
    <row r="396" spans="1:7" ht="25.5" x14ac:dyDescent="0.2">
      <c r="A396" s="123" t="s">
        <v>425</v>
      </c>
      <c r="B396" s="124" t="s">
        <v>75</v>
      </c>
      <c r="C396" s="124" t="s">
        <v>426</v>
      </c>
      <c r="D396" s="125" t="s">
        <v>115</v>
      </c>
      <c r="E396" s="126">
        <v>1</v>
      </c>
      <c r="F396" s="127">
        <v>250.54</v>
      </c>
      <c r="G396" s="127">
        <v>250.54</v>
      </c>
    </row>
    <row r="397" spans="1:7" ht="25.5" x14ac:dyDescent="0.2">
      <c r="A397" s="118" t="s">
        <v>427</v>
      </c>
      <c r="B397" s="119" t="s">
        <v>79</v>
      </c>
      <c r="C397" s="119" t="s">
        <v>428</v>
      </c>
      <c r="D397" s="120" t="s">
        <v>88</v>
      </c>
      <c r="E397" s="121">
        <v>4.4000000000000003E-3</v>
      </c>
      <c r="F397" s="122">
        <v>570.72</v>
      </c>
      <c r="G397" s="122">
        <v>2.5099999999999998</v>
      </c>
    </row>
    <row r="398" spans="1:7" x14ac:dyDescent="0.2">
      <c r="A398" s="118" t="s">
        <v>193</v>
      </c>
      <c r="B398" s="119" t="s">
        <v>79</v>
      </c>
      <c r="C398" s="119" t="s">
        <v>194</v>
      </c>
      <c r="D398" s="120" t="s">
        <v>81</v>
      </c>
      <c r="E398" s="121">
        <v>1.0088999999999999</v>
      </c>
      <c r="F398" s="122">
        <v>25.75</v>
      </c>
      <c r="G398" s="122">
        <v>25.97</v>
      </c>
    </row>
    <row r="399" spans="1:7" x14ac:dyDescent="0.2">
      <c r="A399" s="118" t="s">
        <v>84</v>
      </c>
      <c r="B399" s="119" t="s">
        <v>79</v>
      </c>
      <c r="C399" s="119" t="s">
        <v>85</v>
      </c>
      <c r="D399" s="120" t="s">
        <v>81</v>
      </c>
      <c r="E399" s="121">
        <v>0.79269999999999996</v>
      </c>
      <c r="F399" s="122">
        <v>20.79</v>
      </c>
      <c r="G399" s="122">
        <v>16.48</v>
      </c>
    </row>
    <row r="400" spans="1:7" ht="25.5" x14ac:dyDescent="0.2">
      <c r="A400" s="112" t="s">
        <v>429</v>
      </c>
      <c r="B400" s="113" t="s">
        <v>90</v>
      </c>
      <c r="C400" s="113" t="s">
        <v>430</v>
      </c>
      <c r="D400" s="114" t="s">
        <v>115</v>
      </c>
      <c r="E400" s="115">
        <v>1</v>
      </c>
      <c r="F400" s="116">
        <v>205.58</v>
      </c>
      <c r="G400" s="116">
        <v>205.58</v>
      </c>
    </row>
    <row r="401" spans="1:7" x14ac:dyDescent="0.2">
      <c r="A401" s="109"/>
      <c r="B401" s="109"/>
      <c r="C401" s="109" t="s">
        <v>103</v>
      </c>
      <c r="D401" s="109"/>
      <c r="E401" s="110"/>
      <c r="F401" s="109"/>
      <c r="G401" s="110"/>
    </row>
    <row r="402" spans="1:7" x14ac:dyDescent="0.2">
      <c r="A402" s="111" t="s">
        <v>1</v>
      </c>
      <c r="B402" s="111" t="s">
        <v>2</v>
      </c>
      <c r="C402" s="111" t="s">
        <v>3</v>
      </c>
      <c r="D402" s="111" t="s">
        <v>62</v>
      </c>
      <c r="E402" s="111" t="s">
        <v>4</v>
      </c>
      <c r="F402" s="111" t="s">
        <v>70</v>
      </c>
      <c r="G402" s="111" t="s">
        <v>5</v>
      </c>
    </row>
    <row r="403" spans="1:7" ht="25.5" x14ac:dyDescent="0.2">
      <c r="A403" s="123" t="s">
        <v>810</v>
      </c>
      <c r="B403" s="124" t="s">
        <v>75</v>
      </c>
      <c r="C403" s="124" t="s">
        <v>431</v>
      </c>
      <c r="D403" s="125" t="s">
        <v>192</v>
      </c>
      <c r="E403" s="126">
        <v>1</v>
      </c>
      <c r="F403" s="127">
        <v>386992.97</v>
      </c>
      <c r="G403" s="127">
        <v>386992.97</v>
      </c>
    </row>
    <row r="404" spans="1:7" x14ac:dyDescent="0.2">
      <c r="A404" s="118" t="s">
        <v>432</v>
      </c>
      <c r="B404" s="119" t="s">
        <v>79</v>
      </c>
      <c r="C404" s="119" t="s">
        <v>433</v>
      </c>
      <c r="D404" s="120" t="s">
        <v>434</v>
      </c>
      <c r="E404" s="121">
        <v>2</v>
      </c>
      <c r="F404" s="122">
        <v>23134.16</v>
      </c>
      <c r="G404" s="122">
        <v>46268.32</v>
      </c>
    </row>
    <row r="405" spans="1:7" x14ac:dyDescent="0.2">
      <c r="A405" s="118" t="s">
        <v>435</v>
      </c>
      <c r="B405" s="119" t="s">
        <v>79</v>
      </c>
      <c r="C405" s="119" t="s">
        <v>436</v>
      </c>
      <c r="D405" s="120" t="s">
        <v>434</v>
      </c>
      <c r="E405" s="121">
        <v>15</v>
      </c>
      <c r="F405" s="122">
        <v>4134.18</v>
      </c>
      <c r="G405" s="122">
        <v>62012.7</v>
      </c>
    </row>
    <row r="406" spans="1:7" x14ac:dyDescent="0.2">
      <c r="A406" s="118" t="s">
        <v>437</v>
      </c>
      <c r="B406" s="119" t="s">
        <v>79</v>
      </c>
      <c r="C406" s="119" t="s">
        <v>438</v>
      </c>
      <c r="D406" s="120" t="s">
        <v>434</v>
      </c>
      <c r="E406" s="121">
        <v>7</v>
      </c>
      <c r="F406" s="122">
        <v>6718.97</v>
      </c>
      <c r="G406" s="122">
        <v>47032.79</v>
      </c>
    </row>
    <row r="407" spans="1:7" x14ac:dyDescent="0.2">
      <c r="A407" s="118" t="s">
        <v>439</v>
      </c>
      <c r="B407" s="119" t="s">
        <v>79</v>
      </c>
      <c r="C407" s="119" t="s">
        <v>440</v>
      </c>
      <c r="D407" s="120" t="s">
        <v>434</v>
      </c>
      <c r="E407" s="121">
        <v>7</v>
      </c>
      <c r="F407" s="122">
        <v>5980.33</v>
      </c>
      <c r="G407" s="122">
        <v>41862.31</v>
      </c>
    </row>
    <row r="408" spans="1:7" x14ac:dyDescent="0.2">
      <c r="A408" s="118" t="s">
        <v>441</v>
      </c>
      <c r="B408" s="119" t="s">
        <v>79</v>
      </c>
      <c r="C408" s="119" t="s">
        <v>442</v>
      </c>
      <c r="D408" s="120" t="s">
        <v>434</v>
      </c>
      <c r="E408" s="121">
        <v>5</v>
      </c>
      <c r="F408" s="122">
        <v>4604.84</v>
      </c>
      <c r="G408" s="122">
        <v>23024.2</v>
      </c>
    </row>
    <row r="409" spans="1:7" ht="25.5" x14ac:dyDescent="0.2">
      <c r="A409" s="118" t="s">
        <v>443</v>
      </c>
      <c r="B409" s="119" t="s">
        <v>79</v>
      </c>
      <c r="C409" s="119" t="s">
        <v>444</v>
      </c>
      <c r="D409" s="120" t="s">
        <v>434</v>
      </c>
      <c r="E409" s="121">
        <v>5</v>
      </c>
      <c r="F409" s="122">
        <v>6160.2</v>
      </c>
      <c r="G409" s="122">
        <v>30801</v>
      </c>
    </row>
    <row r="410" spans="1:7" x14ac:dyDescent="0.2">
      <c r="A410" s="118" t="s">
        <v>445</v>
      </c>
      <c r="B410" s="119" t="s">
        <v>79</v>
      </c>
      <c r="C410" s="119" t="s">
        <v>446</v>
      </c>
      <c r="D410" s="120" t="s">
        <v>434</v>
      </c>
      <c r="E410" s="121">
        <v>5</v>
      </c>
      <c r="F410" s="122">
        <v>2311.4499999999998</v>
      </c>
      <c r="G410" s="122">
        <v>11557.25</v>
      </c>
    </row>
    <row r="411" spans="1:7" ht="25.5" x14ac:dyDescent="0.2">
      <c r="A411" s="118" t="s">
        <v>447</v>
      </c>
      <c r="B411" s="119" t="s">
        <v>79</v>
      </c>
      <c r="C411" s="119" t="s">
        <v>448</v>
      </c>
      <c r="D411" s="120" t="s">
        <v>434</v>
      </c>
      <c r="E411" s="121">
        <v>5</v>
      </c>
      <c r="F411" s="122">
        <v>5188.8599999999997</v>
      </c>
      <c r="G411" s="122">
        <v>25944.3</v>
      </c>
    </row>
    <row r="412" spans="1:7" x14ac:dyDescent="0.2">
      <c r="A412" s="118" t="s">
        <v>449</v>
      </c>
      <c r="B412" s="119" t="s">
        <v>79</v>
      </c>
      <c r="C412" s="119" t="s">
        <v>450</v>
      </c>
      <c r="D412" s="120" t="s">
        <v>434</v>
      </c>
      <c r="E412" s="121">
        <v>15</v>
      </c>
      <c r="F412" s="122">
        <v>3675.75</v>
      </c>
      <c r="G412" s="122">
        <v>55136.25</v>
      </c>
    </row>
    <row r="413" spans="1:7" ht="38.25" x14ac:dyDescent="0.2">
      <c r="A413" s="112" t="s">
        <v>451</v>
      </c>
      <c r="B413" s="113" t="s">
        <v>452</v>
      </c>
      <c r="C413" s="113" t="s">
        <v>453</v>
      </c>
      <c r="D413" s="114" t="s">
        <v>454</v>
      </c>
      <c r="E413" s="115">
        <v>5</v>
      </c>
      <c r="F413" s="116">
        <v>3520.5</v>
      </c>
      <c r="G413" s="116">
        <v>17602.5</v>
      </c>
    </row>
    <row r="414" spans="1:7" ht="38.25" x14ac:dyDescent="0.2">
      <c r="A414" s="112" t="s">
        <v>455</v>
      </c>
      <c r="B414" s="113" t="s">
        <v>452</v>
      </c>
      <c r="C414" s="113" t="s">
        <v>456</v>
      </c>
      <c r="D414" s="114" t="s">
        <v>454</v>
      </c>
      <c r="E414" s="115">
        <v>5</v>
      </c>
      <c r="F414" s="116">
        <v>5150.2700000000004</v>
      </c>
      <c r="G414" s="116">
        <v>25751.35</v>
      </c>
    </row>
    <row r="415" spans="1:7" x14ac:dyDescent="0.2">
      <c r="A415" s="109"/>
      <c r="B415" s="109"/>
      <c r="C415" s="109" t="s">
        <v>103</v>
      </c>
      <c r="D415" s="109"/>
      <c r="E415" s="110"/>
      <c r="F415" s="109"/>
      <c r="G415" s="110"/>
    </row>
    <row r="416" spans="1:7" x14ac:dyDescent="0.2">
      <c r="A416" s="111" t="s">
        <v>1</v>
      </c>
      <c r="B416" s="111" t="s">
        <v>2</v>
      </c>
      <c r="C416" s="111" t="s">
        <v>3</v>
      </c>
      <c r="D416" s="111" t="s">
        <v>62</v>
      </c>
      <c r="E416" s="111" t="s">
        <v>4</v>
      </c>
      <c r="F416" s="111" t="s">
        <v>70</v>
      </c>
      <c r="G416" s="111" t="s">
        <v>5</v>
      </c>
    </row>
    <row r="417" spans="1:7" ht="25.5" x14ac:dyDescent="0.2">
      <c r="A417" s="123" t="s">
        <v>188</v>
      </c>
      <c r="B417" s="124" t="s">
        <v>75</v>
      </c>
      <c r="C417" s="124" t="s">
        <v>189</v>
      </c>
      <c r="D417" s="125" t="s">
        <v>115</v>
      </c>
      <c r="E417" s="126">
        <v>1</v>
      </c>
      <c r="F417" s="127">
        <v>29375.22</v>
      </c>
      <c r="G417" s="127">
        <v>29375.22</v>
      </c>
    </row>
    <row r="418" spans="1:7" x14ac:dyDescent="0.2">
      <c r="A418" s="118" t="s">
        <v>397</v>
      </c>
      <c r="B418" s="119" t="s">
        <v>79</v>
      </c>
      <c r="C418" s="119" t="s">
        <v>398</v>
      </c>
      <c r="D418" s="120" t="s">
        <v>81</v>
      </c>
      <c r="E418" s="121">
        <v>12.5877</v>
      </c>
      <c r="F418" s="122">
        <v>28.38</v>
      </c>
      <c r="G418" s="122">
        <v>357.23</v>
      </c>
    </row>
    <row r="419" spans="1:7" x14ac:dyDescent="0.2">
      <c r="A419" s="118" t="s">
        <v>457</v>
      </c>
      <c r="B419" s="119" t="s">
        <v>79</v>
      </c>
      <c r="C419" s="119" t="s">
        <v>458</v>
      </c>
      <c r="D419" s="120" t="s">
        <v>81</v>
      </c>
      <c r="E419" s="121">
        <v>34.201500000000003</v>
      </c>
      <c r="F419" s="122">
        <v>26.53</v>
      </c>
      <c r="G419" s="122">
        <v>907.36</v>
      </c>
    </row>
    <row r="420" spans="1:7" ht="38.25" x14ac:dyDescent="0.2">
      <c r="A420" s="118" t="s">
        <v>459</v>
      </c>
      <c r="B420" s="119" t="s">
        <v>79</v>
      </c>
      <c r="C420" s="119" t="s">
        <v>460</v>
      </c>
      <c r="D420" s="120" t="s">
        <v>154</v>
      </c>
      <c r="E420" s="121">
        <v>10.3744</v>
      </c>
      <c r="F420" s="122">
        <v>5.14</v>
      </c>
      <c r="G420" s="122">
        <v>53.32</v>
      </c>
    </row>
    <row r="421" spans="1:7" ht="38.25" x14ac:dyDescent="0.2">
      <c r="A421" s="118" t="s">
        <v>461</v>
      </c>
      <c r="B421" s="119" t="s">
        <v>79</v>
      </c>
      <c r="C421" s="119" t="s">
        <v>462</v>
      </c>
      <c r="D421" s="120" t="s">
        <v>140</v>
      </c>
      <c r="E421" s="121">
        <v>23.827000000000002</v>
      </c>
      <c r="F421" s="122">
        <v>0.09</v>
      </c>
      <c r="G421" s="122">
        <v>2.14</v>
      </c>
    </row>
    <row r="422" spans="1:7" ht="25.5" x14ac:dyDescent="0.2">
      <c r="A422" s="118" t="s">
        <v>463</v>
      </c>
      <c r="B422" s="119" t="s">
        <v>79</v>
      </c>
      <c r="C422" s="119" t="s">
        <v>464</v>
      </c>
      <c r="D422" s="120" t="s">
        <v>154</v>
      </c>
      <c r="E422" s="121">
        <v>3.1682000000000001</v>
      </c>
      <c r="F422" s="122">
        <v>105.07</v>
      </c>
      <c r="G422" s="122">
        <v>332.88</v>
      </c>
    </row>
    <row r="423" spans="1:7" ht="25.5" x14ac:dyDescent="0.2">
      <c r="A423" s="118" t="s">
        <v>465</v>
      </c>
      <c r="B423" s="119" t="s">
        <v>79</v>
      </c>
      <c r="C423" s="119" t="s">
        <v>466</v>
      </c>
      <c r="D423" s="120" t="s">
        <v>140</v>
      </c>
      <c r="E423" s="121">
        <v>7.2763999999999998</v>
      </c>
      <c r="F423" s="122">
        <v>0.38</v>
      </c>
      <c r="G423" s="122">
        <v>2.76</v>
      </c>
    </row>
    <row r="424" spans="1:7" x14ac:dyDescent="0.2">
      <c r="A424" s="112" t="s">
        <v>467</v>
      </c>
      <c r="B424" s="113" t="s">
        <v>379</v>
      </c>
      <c r="C424" s="113" t="s">
        <v>468</v>
      </c>
      <c r="D424" s="114" t="s">
        <v>381</v>
      </c>
      <c r="E424" s="115">
        <v>0.46279999999999999</v>
      </c>
      <c r="F424" s="117">
        <v>57.956299999999999</v>
      </c>
      <c r="G424" s="116">
        <v>26.82</v>
      </c>
    </row>
    <row r="425" spans="1:7" x14ac:dyDescent="0.2">
      <c r="A425" s="112" t="s">
        <v>469</v>
      </c>
      <c r="B425" s="113" t="s">
        <v>90</v>
      </c>
      <c r="C425" s="113" t="s">
        <v>470</v>
      </c>
      <c r="D425" s="114" t="s">
        <v>95</v>
      </c>
      <c r="E425" s="115">
        <v>8</v>
      </c>
      <c r="F425" s="116">
        <v>1205.1400000000001</v>
      </c>
      <c r="G425" s="116">
        <v>9641.1200000000008</v>
      </c>
    </row>
    <row r="426" spans="1:7" x14ac:dyDescent="0.2">
      <c r="A426" s="112" t="s">
        <v>471</v>
      </c>
      <c r="B426" s="113" t="s">
        <v>90</v>
      </c>
      <c r="C426" s="113" t="s">
        <v>472</v>
      </c>
      <c r="D426" s="114" t="s">
        <v>95</v>
      </c>
      <c r="E426" s="115">
        <v>2.4</v>
      </c>
      <c r="F426" s="116">
        <v>600.75</v>
      </c>
      <c r="G426" s="116">
        <v>1441.8</v>
      </c>
    </row>
    <row r="427" spans="1:7" ht="25.5" x14ac:dyDescent="0.2">
      <c r="A427" s="112" t="s">
        <v>473</v>
      </c>
      <c r="B427" s="113" t="s">
        <v>79</v>
      </c>
      <c r="C427" s="113" t="s">
        <v>474</v>
      </c>
      <c r="D427" s="114" t="s">
        <v>115</v>
      </c>
      <c r="E427" s="115">
        <v>8</v>
      </c>
      <c r="F427" s="116">
        <v>64.680000000000007</v>
      </c>
      <c r="G427" s="116">
        <v>517.44000000000005</v>
      </c>
    </row>
    <row r="428" spans="1:7" x14ac:dyDescent="0.2">
      <c r="A428" s="112" t="s">
        <v>475</v>
      </c>
      <c r="B428" s="113" t="s">
        <v>79</v>
      </c>
      <c r="C428" s="113" t="s">
        <v>476</v>
      </c>
      <c r="D428" s="114" t="s">
        <v>92</v>
      </c>
      <c r="E428" s="115">
        <v>45.919800000000002</v>
      </c>
      <c r="F428" s="116">
        <v>31.97</v>
      </c>
      <c r="G428" s="116">
        <v>1468.05</v>
      </c>
    </row>
    <row r="429" spans="1:7" x14ac:dyDescent="0.2">
      <c r="A429" s="112" t="s">
        <v>477</v>
      </c>
      <c r="B429" s="113" t="s">
        <v>379</v>
      </c>
      <c r="C429" s="113" t="s">
        <v>478</v>
      </c>
      <c r="D429" s="114" t="s">
        <v>381</v>
      </c>
      <c r="E429" s="115">
        <v>2.7199999999999998E-2</v>
      </c>
      <c r="F429" s="117">
        <v>0.76329999999999998</v>
      </c>
      <c r="G429" s="116">
        <v>0.02</v>
      </c>
    </row>
    <row r="430" spans="1:7" x14ac:dyDescent="0.2">
      <c r="A430" s="112" t="s">
        <v>479</v>
      </c>
      <c r="B430" s="113" t="s">
        <v>90</v>
      </c>
      <c r="C430" s="113" t="s">
        <v>480</v>
      </c>
      <c r="D430" s="114" t="s">
        <v>92</v>
      </c>
      <c r="E430" s="115">
        <v>1868.1207999999999</v>
      </c>
      <c r="F430" s="116">
        <v>7.76</v>
      </c>
      <c r="G430" s="116">
        <v>14496.61</v>
      </c>
    </row>
    <row r="431" spans="1:7" x14ac:dyDescent="0.2">
      <c r="A431" s="112" t="s">
        <v>481</v>
      </c>
      <c r="B431" s="113" t="s">
        <v>379</v>
      </c>
      <c r="C431" s="113" t="s">
        <v>468</v>
      </c>
      <c r="D431" s="114" t="s">
        <v>482</v>
      </c>
      <c r="E431" s="115">
        <v>2.6551</v>
      </c>
      <c r="F431" s="117">
        <v>48.073999999999998</v>
      </c>
      <c r="G431" s="116">
        <v>127.64</v>
      </c>
    </row>
    <row r="432" spans="1:7" x14ac:dyDescent="0.2">
      <c r="A432" s="112" t="s">
        <v>483</v>
      </c>
      <c r="B432" s="113" t="s">
        <v>379</v>
      </c>
      <c r="C432" s="113" t="s">
        <v>478</v>
      </c>
      <c r="D432" s="114" t="s">
        <v>482</v>
      </c>
      <c r="E432" s="115">
        <v>6.2399999999999997E-2</v>
      </c>
      <c r="F432" s="117">
        <v>0.48520000000000002</v>
      </c>
      <c r="G432" s="116">
        <v>0.03</v>
      </c>
    </row>
    <row r="433" spans="1:7" x14ac:dyDescent="0.2">
      <c r="A433" s="109"/>
      <c r="B433" s="109"/>
      <c r="C433" s="109" t="s">
        <v>103</v>
      </c>
      <c r="D433" s="109"/>
      <c r="E433" s="110"/>
      <c r="F433" s="109"/>
      <c r="G433" s="110"/>
    </row>
    <row r="434" spans="1:7" x14ac:dyDescent="0.2">
      <c r="A434" s="111" t="s">
        <v>1</v>
      </c>
      <c r="B434" s="111" t="s">
        <v>2</v>
      </c>
      <c r="C434" s="111" t="s">
        <v>3</v>
      </c>
      <c r="D434" s="111" t="s">
        <v>62</v>
      </c>
      <c r="E434" s="111" t="s">
        <v>4</v>
      </c>
      <c r="F434" s="111" t="s">
        <v>70</v>
      </c>
      <c r="G434" s="111" t="s">
        <v>5</v>
      </c>
    </row>
    <row r="435" spans="1:7" ht="25.5" x14ac:dyDescent="0.2">
      <c r="A435" s="123" t="s">
        <v>184</v>
      </c>
      <c r="B435" s="124" t="s">
        <v>75</v>
      </c>
      <c r="C435" s="124" t="s">
        <v>185</v>
      </c>
      <c r="D435" s="125" t="s">
        <v>115</v>
      </c>
      <c r="E435" s="126">
        <v>1</v>
      </c>
      <c r="F435" s="127">
        <v>40838.160000000003</v>
      </c>
      <c r="G435" s="127">
        <v>40838.160000000003</v>
      </c>
    </row>
    <row r="436" spans="1:7" x14ac:dyDescent="0.2">
      <c r="A436" s="118" t="s">
        <v>397</v>
      </c>
      <c r="B436" s="119" t="s">
        <v>79</v>
      </c>
      <c r="C436" s="119" t="s">
        <v>398</v>
      </c>
      <c r="D436" s="120" t="s">
        <v>81</v>
      </c>
      <c r="E436" s="121">
        <v>18.043700000000001</v>
      </c>
      <c r="F436" s="122">
        <v>28.38</v>
      </c>
      <c r="G436" s="122">
        <v>512.08000000000004</v>
      </c>
    </row>
    <row r="437" spans="1:7" x14ac:dyDescent="0.2">
      <c r="A437" s="118" t="s">
        <v>457</v>
      </c>
      <c r="B437" s="119" t="s">
        <v>79</v>
      </c>
      <c r="C437" s="119" t="s">
        <v>458</v>
      </c>
      <c r="D437" s="120" t="s">
        <v>81</v>
      </c>
      <c r="E437" s="121">
        <v>53.893599999999999</v>
      </c>
      <c r="F437" s="122">
        <v>26.53</v>
      </c>
      <c r="G437" s="122">
        <v>1429.79</v>
      </c>
    </row>
    <row r="438" spans="1:7" ht="38.25" x14ac:dyDescent="0.2">
      <c r="A438" s="118" t="s">
        <v>459</v>
      </c>
      <c r="B438" s="119" t="s">
        <v>79</v>
      </c>
      <c r="C438" s="119" t="s">
        <v>460</v>
      </c>
      <c r="D438" s="120" t="s">
        <v>154</v>
      </c>
      <c r="E438" s="121">
        <v>16.3477</v>
      </c>
      <c r="F438" s="122">
        <v>5.14</v>
      </c>
      <c r="G438" s="122">
        <v>84.02</v>
      </c>
    </row>
    <row r="439" spans="1:7" ht="38.25" x14ac:dyDescent="0.2">
      <c r="A439" s="118" t="s">
        <v>461</v>
      </c>
      <c r="B439" s="119" t="s">
        <v>79</v>
      </c>
      <c r="C439" s="119" t="s">
        <v>462</v>
      </c>
      <c r="D439" s="120" t="s">
        <v>140</v>
      </c>
      <c r="E439" s="121">
        <v>37.545900000000003</v>
      </c>
      <c r="F439" s="122">
        <v>0.09</v>
      </c>
      <c r="G439" s="122">
        <v>3.37</v>
      </c>
    </row>
    <row r="440" spans="1:7" ht="25.5" x14ac:dyDescent="0.2">
      <c r="A440" s="118" t="s">
        <v>463</v>
      </c>
      <c r="B440" s="119" t="s">
        <v>79</v>
      </c>
      <c r="C440" s="119" t="s">
        <v>464</v>
      </c>
      <c r="D440" s="120" t="s">
        <v>154</v>
      </c>
      <c r="E440" s="121">
        <v>4.5997000000000003</v>
      </c>
      <c r="F440" s="122">
        <v>105.07</v>
      </c>
      <c r="G440" s="122">
        <v>483.29</v>
      </c>
    </row>
    <row r="441" spans="1:7" ht="25.5" x14ac:dyDescent="0.2">
      <c r="A441" s="118" t="s">
        <v>465</v>
      </c>
      <c r="B441" s="119" t="s">
        <v>79</v>
      </c>
      <c r="C441" s="119" t="s">
        <v>466</v>
      </c>
      <c r="D441" s="120" t="s">
        <v>140</v>
      </c>
      <c r="E441" s="121">
        <v>10.5642</v>
      </c>
      <c r="F441" s="122">
        <v>0.38</v>
      </c>
      <c r="G441" s="122">
        <v>4.01</v>
      </c>
    </row>
    <row r="442" spans="1:7" x14ac:dyDescent="0.2">
      <c r="A442" s="112" t="s">
        <v>467</v>
      </c>
      <c r="B442" s="113" t="s">
        <v>379</v>
      </c>
      <c r="C442" s="113" t="s">
        <v>468</v>
      </c>
      <c r="D442" s="114" t="s">
        <v>381</v>
      </c>
      <c r="E442" s="115">
        <v>0.69420000000000004</v>
      </c>
      <c r="F442" s="117">
        <v>57.956299999999999</v>
      </c>
      <c r="G442" s="116">
        <v>40.229999999999997</v>
      </c>
    </row>
    <row r="443" spans="1:7" x14ac:dyDescent="0.2">
      <c r="A443" s="112" t="s">
        <v>479</v>
      </c>
      <c r="B443" s="113" t="s">
        <v>90</v>
      </c>
      <c r="C443" s="113" t="s">
        <v>480</v>
      </c>
      <c r="D443" s="114" t="s">
        <v>92</v>
      </c>
      <c r="E443" s="115">
        <v>2740.4416000000001</v>
      </c>
      <c r="F443" s="116">
        <v>7.76</v>
      </c>
      <c r="G443" s="116">
        <v>21265.82</v>
      </c>
    </row>
    <row r="444" spans="1:7" x14ac:dyDescent="0.2">
      <c r="A444" s="112" t="s">
        <v>469</v>
      </c>
      <c r="B444" s="113" t="s">
        <v>90</v>
      </c>
      <c r="C444" s="113" t="s">
        <v>470</v>
      </c>
      <c r="D444" s="114" t="s">
        <v>95</v>
      </c>
      <c r="E444" s="115">
        <v>10</v>
      </c>
      <c r="F444" s="116">
        <v>1205.1400000000001</v>
      </c>
      <c r="G444" s="116">
        <v>12051.4</v>
      </c>
    </row>
    <row r="445" spans="1:7" x14ac:dyDescent="0.2">
      <c r="A445" s="112" t="s">
        <v>471</v>
      </c>
      <c r="B445" s="113" t="s">
        <v>90</v>
      </c>
      <c r="C445" s="113" t="s">
        <v>472</v>
      </c>
      <c r="D445" s="114" t="s">
        <v>95</v>
      </c>
      <c r="E445" s="115">
        <v>3</v>
      </c>
      <c r="F445" s="116">
        <v>600.75</v>
      </c>
      <c r="G445" s="116">
        <v>1802.25</v>
      </c>
    </row>
    <row r="446" spans="1:7" ht="25.5" x14ac:dyDescent="0.2">
      <c r="A446" s="112" t="s">
        <v>473</v>
      </c>
      <c r="B446" s="113" t="s">
        <v>79</v>
      </c>
      <c r="C446" s="113" t="s">
        <v>474</v>
      </c>
      <c r="D446" s="114" t="s">
        <v>115</v>
      </c>
      <c r="E446" s="115">
        <v>10</v>
      </c>
      <c r="F446" s="116">
        <v>64.680000000000007</v>
      </c>
      <c r="G446" s="116">
        <v>646.79999999999995</v>
      </c>
    </row>
    <row r="447" spans="1:7" x14ac:dyDescent="0.2">
      <c r="A447" s="112" t="s">
        <v>475</v>
      </c>
      <c r="B447" s="113" t="s">
        <v>79</v>
      </c>
      <c r="C447" s="113" t="s">
        <v>476</v>
      </c>
      <c r="D447" s="114" t="s">
        <v>92</v>
      </c>
      <c r="E447" s="115">
        <v>72.680800000000005</v>
      </c>
      <c r="F447" s="116">
        <v>31.97</v>
      </c>
      <c r="G447" s="116">
        <v>2323.6</v>
      </c>
    </row>
    <row r="448" spans="1:7" x14ac:dyDescent="0.2">
      <c r="A448" s="112" t="s">
        <v>477</v>
      </c>
      <c r="B448" s="113" t="s">
        <v>379</v>
      </c>
      <c r="C448" s="113" t="s">
        <v>478</v>
      </c>
      <c r="D448" s="114" t="s">
        <v>381</v>
      </c>
      <c r="E448" s="115">
        <v>3.4000000000000002E-2</v>
      </c>
      <c r="F448" s="117">
        <v>0.76329999999999998</v>
      </c>
      <c r="G448" s="116">
        <v>0.02</v>
      </c>
    </row>
    <row r="449" spans="1:7" x14ac:dyDescent="0.2">
      <c r="A449" s="112" t="s">
        <v>481</v>
      </c>
      <c r="B449" s="113" t="s">
        <v>379</v>
      </c>
      <c r="C449" s="113" t="s">
        <v>468</v>
      </c>
      <c r="D449" s="114" t="s">
        <v>482</v>
      </c>
      <c r="E449" s="115">
        <v>3.9826000000000001</v>
      </c>
      <c r="F449" s="117">
        <v>48.073999999999998</v>
      </c>
      <c r="G449" s="116">
        <v>191.45</v>
      </c>
    </row>
    <row r="450" spans="1:7" x14ac:dyDescent="0.2">
      <c r="A450" s="112" t="s">
        <v>483</v>
      </c>
      <c r="B450" s="113" t="s">
        <v>379</v>
      </c>
      <c r="C450" s="113" t="s">
        <v>478</v>
      </c>
      <c r="D450" s="114" t="s">
        <v>482</v>
      </c>
      <c r="E450" s="115">
        <v>7.8E-2</v>
      </c>
      <c r="F450" s="117">
        <v>0.48520000000000002</v>
      </c>
      <c r="G450" s="116">
        <v>0.03</v>
      </c>
    </row>
    <row r="451" spans="1:7" x14ac:dyDescent="0.2">
      <c r="A451" s="109"/>
      <c r="B451" s="109"/>
      <c r="C451" s="109" t="s">
        <v>103</v>
      </c>
      <c r="D451" s="109"/>
      <c r="E451" s="110"/>
      <c r="F451" s="109"/>
      <c r="G451" s="110"/>
    </row>
    <row r="452" spans="1:7" x14ac:dyDescent="0.2">
      <c r="A452" s="111" t="s">
        <v>1</v>
      </c>
      <c r="B452" s="111" t="s">
        <v>2</v>
      </c>
      <c r="C452" s="111" t="s">
        <v>3</v>
      </c>
      <c r="D452" s="111" t="s">
        <v>62</v>
      </c>
      <c r="E452" s="111" t="s">
        <v>4</v>
      </c>
      <c r="F452" s="111" t="s">
        <v>70</v>
      </c>
      <c r="G452" s="111" t="s">
        <v>5</v>
      </c>
    </row>
    <row r="453" spans="1:7" ht="25.5" x14ac:dyDescent="0.2">
      <c r="A453" s="123" t="s">
        <v>256</v>
      </c>
      <c r="B453" s="124" t="s">
        <v>75</v>
      </c>
      <c r="C453" s="124" t="s">
        <v>257</v>
      </c>
      <c r="D453" s="125" t="s">
        <v>192</v>
      </c>
      <c r="E453" s="126">
        <v>1</v>
      </c>
      <c r="F453" s="127">
        <v>118.11</v>
      </c>
      <c r="G453" s="127">
        <v>118.11</v>
      </c>
    </row>
    <row r="454" spans="1:7" x14ac:dyDescent="0.2">
      <c r="A454" s="118" t="s">
        <v>84</v>
      </c>
      <c r="B454" s="119" t="s">
        <v>79</v>
      </c>
      <c r="C454" s="119" t="s">
        <v>85</v>
      </c>
      <c r="D454" s="120" t="s">
        <v>81</v>
      </c>
      <c r="E454" s="121">
        <v>4.7230000000000001E-2</v>
      </c>
      <c r="F454" s="122">
        <v>20.79</v>
      </c>
      <c r="G454" s="122">
        <v>0.98</v>
      </c>
    </row>
    <row r="455" spans="1:7" x14ac:dyDescent="0.2">
      <c r="A455" s="112" t="s">
        <v>484</v>
      </c>
      <c r="B455" s="113" t="s">
        <v>379</v>
      </c>
      <c r="C455" s="113" t="s">
        <v>485</v>
      </c>
      <c r="D455" s="114" t="s">
        <v>381</v>
      </c>
      <c r="E455" s="115">
        <v>2.3609999999999999E-2</v>
      </c>
      <c r="F455" s="117">
        <v>4961.3010999999997</v>
      </c>
      <c r="G455" s="116">
        <v>117.13</v>
      </c>
    </row>
  </sheetData>
  <autoFilter ref="A7:G455" xr:uid="{00000000-0001-0000-0100-000000000000}"/>
  <mergeCells count="6">
    <mergeCell ref="A6:G6"/>
    <mergeCell ref="A3:C5"/>
    <mergeCell ref="A1:G1"/>
    <mergeCell ref="A2:C2"/>
    <mergeCell ref="D2:E2"/>
    <mergeCell ref="D3:E5"/>
  </mergeCells>
  <pageMargins left="0.62992125984251968" right="0.19685039370078741" top="0.31496062992125984" bottom="0.62992125984251968" header="0" footer="0"/>
  <pageSetup paperSize="9" scale="60" fitToHeight="0" orientation="portrait" r:id="rId1"/>
  <headerFooter scaleWithDoc="0">
    <oddFooter>&amp;C&amp;7&amp;P de &amp;N</oddFooter>
  </headerFooter>
  <rowBreaks count="7" manualBreakCount="7">
    <brk id="58" max="16383" man="1"/>
    <brk id="149" max="16383" man="1"/>
    <brk id="227" max="16383" man="1"/>
    <brk id="262" max="16383" man="1"/>
    <brk id="310" max="16383" man="1"/>
    <brk id="372" max="16383" man="1"/>
    <brk id="415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E23"/>
  <sheetViews>
    <sheetView view="pageBreakPreview" zoomScaleNormal="100" zoomScaleSheetLayoutView="100" workbookViewId="0">
      <selection activeCell="E8" sqref="E8:E20"/>
    </sheetView>
  </sheetViews>
  <sheetFormatPr defaultRowHeight="14.25" x14ac:dyDescent="0.2"/>
  <cols>
    <col min="1" max="1" width="6.625" style="18" customWidth="1"/>
    <col min="2" max="2" width="72.625" style="18" customWidth="1"/>
    <col min="3" max="3" width="30.625" style="18" customWidth="1"/>
    <col min="4" max="5" width="17.625" style="18" customWidth="1"/>
    <col min="6" max="16384" width="9" style="18"/>
  </cols>
  <sheetData>
    <row r="1" spans="1:5" ht="56.25" customHeight="1" x14ac:dyDescent="0.2">
      <c r="A1" s="151" t="s">
        <v>9</v>
      </c>
      <c r="B1" s="151"/>
      <c r="C1" s="151"/>
      <c r="D1" s="151"/>
      <c r="E1" s="151"/>
    </row>
    <row r="2" spans="1:5" ht="15" customHeight="1" x14ac:dyDescent="0.2">
      <c r="A2" s="152" t="s">
        <v>7</v>
      </c>
      <c r="B2" s="152"/>
      <c r="C2" s="77" t="s">
        <v>8</v>
      </c>
      <c r="D2" s="158" t="s">
        <v>59</v>
      </c>
      <c r="E2" s="158"/>
    </row>
    <row r="3" spans="1:5" s="3" customFormat="1" ht="30" customHeight="1" x14ac:dyDescent="0.2">
      <c r="A3" s="159" t="str">
        <f>'Orçamento sintético SD'!A3</f>
        <v>INFRAESTRUTURA URBANA - PAVIMENTAÇÃO E DRENAGEM DE ÁGUAS PLUVIAIS - JARDIM BOTAFOGO</v>
      </c>
      <c r="B3" s="159"/>
      <c r="C3" s="159" t="str">
        <f>'Orçamento sintético SD'!E3</f>
        <v>SINAPI 07/2025 MS
SINAPI 07/2025 SP
AGESUL 06/2025 MS
SICRO 04/2025 MS
Engenharia Consultiva DNIT 04/2025</v>
      </c>
      <c r="D3" s="161" t="s">
        <v>65</v>
      </c>
      <c r="E3" s="162" t="s">
        <v>66</v>
      </c>
    </row>
    <row r="4" spans="1:5" s="3" customFormat="1" ht="15" customHeight="1" x14ac:dyDescent="0.2">
      <c r="A4" s="78" t="s">
        <v>61</v>
      </c>
      <c r="B4" s="67"/>
      <c r="C4" s="159"/>
      <c r="D4" s="161"/>
      <c r="E4" s="162"/>
    </row>
    <row r="5" spans="1:5" s="3" customFormat="1" ht="24.95" customHeight="1" x14ac:dyDescent="0.2">
      <c r="A5" s="160">
        <f>'Orçamento sintético SD'!I5</f>
        <v>45912</v>
      </c>
      <c r="B5" s="160"/>
      <c r="C5" s="159"/>
      <c r="D5" s="161"/>
      <c r="E5" s="162"/>
    </row>
    <row r="6" spans="1:5" ht="20.100000000000001" customHeight="1" x14ac:dyDescent="0.2">
      <c r="A6" s="163" t="s">
        <v>64</v>
      </c>
      <c r="B6" s="163"/>
      <c r="C6" s="163"/>
      <c r="D6" s="163"/>
      <c r="E6" s="163"/>
    </row>
    <row r="7" spans="1:5" ht="15.95" customHeight="1" x14ac:dyDescent="0.2">
      <c r="A7" s="68" t="s">
        <v>0</v>
      </c>
      <c r="B7" s="157" t="s">
        <v>3</v>
      </c>
      <c r="C7" s="157"/>
      <c r="D7" s="25" t="s">
        <v>5</v>
      </c>
      <c r="E7" s="25" t="s">
        <v>5</v>
      </c>
    </row>
    <row r="8" spans="1:5" ht="17.100000000000001" customHeight="1" x14ac:dyDescent="0.2">
      <c r="A8" s="79">
        <v>1</v>
      </c>
      <c r="B8" s="80" t="str">
        <f>VLOOKUP(A8,'Orçamento sintético SD'!$A$8:$J$267,4,FALSE)</f>
        <v>SERVIÇOS PRELIMINARES</v>
      </c>
      <c r="C8" s="81"/>
      <c r="D8" s="82">
        <f>VLOOKUP(A8,'Orçamento sintético SD'!$A$8:$J$174,9,FALSE)</f>
        <v>238705.06</v>
      </c>
      <c r="E8" s="82">
        <v>245311.56</v>
      </c>
    </row>
    <row r="9" spans="1:5" ht="15.95" customHeight="1" x14ac:dyDescent="0.2">
      <c r="A9" s="79">
        <v>2</v>
      </c>
      <c r="B9" s="80" t="str">
        <f>VLOOKUP(A9,'Orçamento sintético SD'!$A$8:$J$267,4,FALSE)</f>
        <v>REMOÇÕES, DEMOLIÇÕES E SUPRESSÕES</v>
      </c>
      <c r="C9" s="81"/>
      <c r="D9" s="82">
        <f>VLOOKUP(A9,'Orçamento sintético SD'!$A$8:$J$174,9,FALSE)</f>
        <v>73351.23</v>
      </c>
      <c r="E9" s="82">
        <v>74219.81</v>
      </c>
    </row>
    <row r="10" spans="1:5" ht="15.95" customHeight="1" x14ac:dyDescent="0.2">
      <c r="A10" s="79">
        <v>3</v>
      </c>
      <c r="B10" s="80" t="str">
        <f>VLOOKUP(A10,'Orçamento sintético SD'!$A$8:$J$267,4,FALSE)</f>
        <v>MICRODRENAGEM - TERRAPLENAGEM</v>
      </c>
      <c r="C10" s="81"/>
      <c r="D10" s="82">
        <f>VLOOKUP(A10,'Orçamento sintético SD'!$A$8:$J$174,9,FALSE)</f>
        <v>967229.63</v>
      </c>
      <c r="E10" s="82">
        <v>982347.43</v>
      </c>
    </row>
    <row r="11" spans="1:5" ht="15.95" customHeight="1" x14ac:dyDescent="0.2">
      <c r="A11" s="79">
        <v>4</v>
      </c>
      <c r="B11" s="80" t="str">
        <f>VLOOKUP(A11,'Orçamento sintético SD'!$A$8:$J$267,4,FALSE)</f>
        <v>MICRODRENAGEM - GALERIAS</v>
      </c>
      <c r="C11" s="81"/>
      <c r="D11" s="82">
        <f>VLOOKUP(A11,'Orçamento sintético SD'!$A$8:$J$174,9,FALSE)</f>
        <v>2092187.75</v>
      </c>
      <c r="E11" s="82">
        <v>2099935.5299999998</v>
      </c>
    </row>
    <row r="12" spans="1:5" s="44" customFormat="1" ht="15.95" customHeight="1" x14ac:dyDescent="0.2">
      <c r="A12" s="79">
        <v>5</v>
      </c>
      <c r="B12" s="80" t="str">
        <f>VLOOKUP(A12,'Orçamento sintético SD'!$A$8:$J$267,4,FALSE)</f>
        <v>MICRODRENAGEM - DISPOSITIVOS AUXILIARES</v>
      </c>
      <c r="C12" s="81"/>
      <c r="D12" s="82">
        <f>VLOOKUP(A12,'Orçamento sintético SD'!$A$8:$J$174,9,FALSE)</f>
        <v>597845.18999999994</v>
      </c>
      <c r="E12" s="82">
        <v>613125.38</v>
      </c>
    </row>
    <row r="13" spans="1:5" s="44" customFormat="1" ht="15.95" customHeight="1" x14ac:dyDescent="0.2">
      <c r="A13" s="79">
        <v>6</v>
      </c>
      <c r="B13" s="80" t="str">
        <f>VLOOKUP(A13,'Orçamento sintético SD'!$A$8:$J$267,4,FALSE)</f>
        <v>MICRODRENAGEM - RECOMPOSIÇÃO DO PAVIMENTO</v>
      </c>
      <c r="C13" s="81"/>
      <c r="D13" s="82">
        <f>VLOOKUP(A13,'Orçamento sintético SD'!$A$8:$J$174,9,FALSE)</f>
        <v>58434.02</v>
      </c>
      <c r="E13" s="82">
        <v>59017.46</v>
      </c>
    </row>
    <row r="14" spans="1:5" s="44" customFormat="1" ht="15.95" customHeight="1" x14ac:dyDescent="0.2">
      <c r="A14" s="79">
        <v>7</v>
      </c>
      <c r="B14" s="80" t="str">
        <f>VLOOKUP(A14,'Orçamento sintético SD'!$A$8:$J$267,4,FALSE)</f>
        <v>RESTAURAÇÃO DO PAVIMENTO - RECAPEAMENTO ASFÁLTICO</v>
      </c>
      <c r="C14" s="81"/>
      <c r="D14" s="82">
        <f>VLOOKUP(A14,'Orçamento sintético SD'!$A$8:$J$174,9,FALSE)</f>
        <v>84710.98</v>
      </c>
      <c r="E14" s="82">
        <v>85097.32</v>
      </c>
    </row>
    <row r="15" spans="1:5" s="106" customFormat="1" ht="15.95" customHeight="1" x14ac:dyDescent="0.2">
      <c r="A15" s="79">
        <v>8</v>
      </c>
      <c r="B15" s="80" t="str">
        <f>VLOOKUP(A15,'Orçamento sintético SD'!$A$8:$J$267,4,FALSE)</f>
        <v>IMPLANTAÇÃO DE VIAS - TERRAPLENAGEM</v>
      </c>
      <c r="C15" s="81"/>
      <c r="D15" s="82">
        <f>VLOOKUP(A15,'Orçamento sintético SD'!$A$8:$J$174,9,FALSE)</f>
        <v>850320.49</v>
      </c>
      <c r="E15" s="82">
        <v>879117.86</v>
      </c>
    </row>
    <row r="16" spans="1:5" s="106" customFormat="1" ht="15.95" customHeight="1" x14ac:dyDescent="0.2">
      <c r="A16" s="79">
        <v>9</v>
      </c>
      <c r="B16" s="80" t="str">
        <f>VLOOKUP(A16,'Orçamento sintético SD'!$A$8:$J$267,4,FALSE)</f>
        <v>IMPLANTAÇÃO DE VIAS - PAVIMENTAÇÃO</v>
      </c>
      <c r="C16" s="81"/>
      <c r="D16" s="82">
        <f>VLOOKUP(A16,'Orçamento sintético SD'!$A$8:$J$174,9,FALSE)</f>
        <v>3150664.15</v>
      </c>
      <c r="E16" s="82">
        <v>3185850.61</v>
      </c>
    </row>
    <row r="17" spans="1:5" s="106" customFormat="1" ht="15.95" customHeight="1" x14ac:dyDescent="0.2">
      <c r="A17" s="79">
        <v>10</v>
      </c>
      <c r="B17" s="80" t="str">
        <f>VLOOKUP(A17,'Orçamento sintético SD'!$A$8:$J$267,4,FALSE)</f>
        <v>SERVIÇOS COMPLEMENTARES</v>
      </c>
      <c r="C17" s="81"/>
      <c r="D17" s="82">
        <f>VLOOKUP(A17,'Orçamento sintético SD'!$A$8:$J$174,9,FALSE)</f>
        <v>385889.31</v>
      </c>
      <c r="E17" s="82">
        <v>395906.24</v>
      </c>
    </row>
    <row r="18" spans="1:5" s="106" customFormat="1" ht="15.95" customHeight="1" x14ac:dyDescent="0.2">
      <c r="A18" s="79">
        <v>11</v>
      </c>
      <c r="B18" s="80" t="str">
        <f>VLOOKUP(A18,'Orçamento sintético SD'!$A$8:$J$267,4,FALSE)</f>
        <v>PASSEIO COM ACESSIBILIDADE</v>
      </c>
      <c r="C18" s="81"/>
      <c r="D18" s="82">
        <f>VLOOKUP(A18,'Orçamento sintético SD'!$A$8:$J$174,9,FALSE)</f>
        <v>494744.01</v>
      </c>
      <c r="E18" s="82">
        <v>494366.49</v>
      </c>
    </row>
    <row r="19" spans="1:5" s="106" customFormat="1" ht="15.95" customHeight="1" x14ac:dyDescent="0.2">
      <c r="A19" s="79">
        <v>12</v>
      </c>
      <c r="B19" s="80" t="str">
        <f>VLOOKUP(A19,'Orçamento sintético SD'!$A$8:$J$267,4,FALSE)</f>
        <v>SINALIZAÇÃO VIÁRIA DEFINITIVA HORIZONTAL E VERTICAL E DISPOSITIVOS DE SEGURANÇA</v>
      </c>
      <c r="C19" s="81"/>
      <c r="D19" s="82">
        <f>VLOOKUP(A19,'Orçamento sintético SD'!$A$8:$J$174,9,FALSE)</f>
        <v>96755.13</v>
      </c>
      <c r="E19" s="82">
        <v>100697.87</v>
      </c>
    </row>
    <row r="20" spans="1:5" s="44" customFormat="1" ht="15.95" customHeight="1" x14ac:dyDescent="0.2">
      <c r="A20" s="79">
        <v>13</v>
      </c>
      <c r="B20" s="80" t="str">
        <f>VLOOKUP(A20,'Orçamento sintético SD'!$A$8:$J$267,4,FALSE)</f>
        <v>ADMINISTRAÇÃO LOCAL</v>
      </c>
      <c r="C20" s="81"/>
      <c r="D20" s="82">
        <f>VLOOKUP(A20,'Orçamento sintético SD'!$A$8:$J$174,9,FALSE)</f>
        <v>472131.42</v>
      </c>
      <c r="E20" s="82">
        <v>456251.93</v>
      </c>
    </row>
    <row r="21" spans="1:5" ht="20.100000000000001" customHeight="1" x14ac:dyDescent="0.2">
      <c r="A21" s="142"/>
      <c r="B21" s="143"/>
      <c r="C21" s="142" t="s">
        <v>12</v>
      </c>
      <c r="D21" s="144">
        <f>SUM(D8:D20)</f>
        <v>9562968.370000001</v>
      </c>
      <c r="E21" s="144">
        <f>SUM(E8:E20)</f>
        <v>9671245.4899999984</v>
      </c>
    </row>
    <row r="22" spans="1:5" ht="15" customHeight="1" x14ac:dyDescent="0.2">
      <c r="A22" s="83" t="s">
        <v>67</v>
      </c>
      <c r="B22" s="84" t="str">
        <f>"O orçamento adotado utilizará encargos sociais "&amp;IF(D21&gt;E21,"DESONERADOS","NÃO DESONERADOS")&amp;" por ser o menor custo, sendo esta alternativa a mais vantajosa para a administração pública."</f>
        <v>O orçamento adotado utilizará encargos sociais NÃO DESONERADOS por ser o menor custo, sendo esta alternativa a mais vantajosa para a administração pública.</v>
      </c>
      <c r="C22" s="145"/>
      <c r="D22" s="145"/>
      <c r="E22" s="145"/>
    </row>
    <row r="23" spans="1:5" ht="15" customHeight="1" x14ac:dyDescent="0.2"/>
  </sheetData>
  <mergeCells count="10">
    <mergeCell ref="B7:C7"/>
    <mergeCell ref="A1:E1"/>
    <mergeCell ref="A2:B2"/>
    <mergeCell ref="D2:E2"/>
    <mergeCell ref="A3:B3"/>
    <mergeCell ref="A5:B5"/>
    <mergeCell ref="C3:C5"/>
    <mergeCell ref="D3:D5"/>
    <mergeCell ref="E3:E5"/>
    <mergeCell ref="A6:E6"/>
  </mergeCells>
  <pageMargins left="0.62992125984251968" right="0.19685039370078741" top="0.31496062992125984" bottom="0.62992125984251968" header="0" footer="0"/>
  <pageSetup paperSize="9" scale="60" fitToHeight="0" orientation="portrait" r:id="rId1"/>
  <headerFooter scaleWithDoc="0">
    <oddFooter>&amp;C&amp;7&amp;P de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T234"/>
  <sheetViews>
    <sheetView showZeros="0" tabSelected="1" view="pageBreakPreview" zoomScale="85" zoomScaleNormal="85" zoomScaleSheetLayoutView="85" workbookViewId="0">
      <selection activeCell="A6" sqref="A6:S6"/>
    </sheetView>
  </sheetViews>
  <sheetFormatPr defaultRowHeight="14.25" x14ac:dyDescent="0.2"/>
  <cols>
    <col min="1" max="1" width="6.625" style="5" customWidth="1"/>
    <col min="2" max="2" width="58.625" style="5" customWidth="1"/>
    <col min="3" max="3" width="15.625" style="6" customWidth="1"/>
    <col min="4" max="18" width="14.625" style="6" customWidth="1"/>
    <col min="19" max="19" width="16.25" style="6" bestFit="1" customWidth="1"/>
    <col min="20" max="20" width="12.625" style="85" bestFit="1" customWidth="1"/>
    <col min="21" max="16384" width="9" style="85"/>
  </cols>
  <sheetData>
    <row r="1" spans="1:19" s="1" customFormat="1" ht="56.25" customHeight="1" x14ac:dyDescent="0.2">
      <c r="A1" s="151" t="s">
        <v>9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151"/>
      <c r="Q1" s="151"/>
      <c r="R1" s="151"/>
      <c r="S1" s="151"/>
    </row>
    <row r="2" spans="1:19" ht="15" customHeight="1" x14ac:dyDescent="0.2">
      <c r="A2" s="164" t="s">
        <v>7</v>
      </c>
      <c r="B2" s="164"/>
      <c r="C2" s="4"/>
      <c r="D2" s="86" t="s">
        <v>8</v>
      </c>
      <c r="E2" s="12"/>
      <c r="F2" s="91" t="s">
        <v>57</v>
      </c>
      <c r="G2" s="89" t="s">
        <v>59</v>
      </c>
      <c r="H2" s="4"/>
      <c r="I2" s="12"/>
      <c r="J2" s="4"/>
      <c r="K2" s="12"/>
      <c r="L2" s="12"/>
      <c r="M2" s="12"/>
      <c r="N2" s="12"/>
      <c r="O2" s="12"/>
      <c r="P2" s="12"/>
      <c r="Q2" s="12"/>
      <c r="R2" s="12"/>
      <c r="S2" s="4"/>
    </row>
    <row r="3" spans="1:19" ht="15" customHeight="1" x14ac:dyDescent="0.2">
      <c r="A3" s="165" t="str">
        <f>'Orçamento sintético SD'!A3</f>
        <v>INFRAESTRUTURA URBANA - PAVIMENTAÇÃO E DRENAGEM DE ÁGUAS PLUVIAIS - JARDIM BOTAFOGO</v>
      </c>
      <c r="B3" s="165"/>
      <c r="C3" s="165"/>
      <c r="D3" s="165" t="str">
        <f>'Orçamento sintético SD'!E3</f>
        <v>SINAPI 07/2025 MS
SINAPI 07/2025 SP
AGESUL 06/2025 MS
SICRO 04/2025 MS
Engenharia Consultiva DNIT 04/2025</v>
      </c>
      <c r="E3" s="165"/>
      <c r="F3" s="32">
        <v>0.22</v>
      </c>
      <c r="G3" s="74" t="str">
        <f>'Orçamento sintético SD'!I3</f>
        <v>Não desonerado</v>
      </c>
      <c r="H3" s="4"/>
      <c r="I3" s="87"/>
      <c r="J3" s="4"/>
      <c r="K3" s="87"/>
      <c r="L3" s="87"/>
      <c r="M3" s="87"/>
      <c r="N3" s="87"/>
      <c r="O3" s="107"/>
      <c r="P3" s="107"/>
      <c r="Q3" s="107"/>
      <c r="R3" s="87"/>
      <c r="S3" s="4"/>
    </row>
    <row r="4" spans="1:19" ht="15" customHeight="1" x14ac:dyDescent="0.2">
      <c r="A4" s="165"/>
      <c r="B4" s="165"/>
      <c r="C4" s="165"/>
      <c r="D4" s="165"/>
      <c r="E4" s="165"/>
      <c r="F4" s="92" t="s">
        <v>68</v>
      </c>
      <c r="G4" s="90" t="s">
        <v>61</v>
      </c>
      <c r="H4" s="4"/>
      <c r="I4" s="87"/>
      <c r="J4" s="87"/>
      <c r="K4" s="87"/>
      <c r="L4" s="87"/>
      <c r="M4" s="87"/>
      <c r="N4" s="87"/>
      <c r="O4" s="107"/>
      <c r="P4" s="107"/>
      <c r="Q4" s="107"/>
      <c r="R4" s="87"/>
      <c r="S4" s="4"/>
    </row>
    <row r="5" spans="1:19" ht="35.1" customHeight="1" x14ac:dyDescent="0.2">
      <c r="A5" s="165"/>
      <c r="B5" s="165"/>
      <c r="C5" s="165"/>
      <c r="D5" s="165"/>
      <c r="E5" s="165"/>
      <c r="F5" s="32">
        <v>0.15279999999999999</v>
      </c>
      <c r="G5" s="73">
        <f>'Orçamento sintético SD'!I5</f>
        <v>45912</v>
      </c>
      <c r="H5" s="4"/>
      <c r="I5" s="87"/>
      <c r="J5" s="87"/>
      <c r="K5" s="87"/>
      <c r="L5" s="87"/>
      <c r="M5" s="87"/>
      <c r="N5" s="87"/>
      <c r="O5" s="107"/>
      <c r="P5" s="107"/>
      <c r="Q5" s="107"/>
      <c r="R5" s="87"/>
      <c r="S5" s="4"/>
    </row>
    <row r="6" spans="1:19" ht="20.100000000000001" customHeight="1" x14ac:dyDescent="0.2">
      <c r="A6" s="149" t="s">
        <v>69</v>
      </c>
      <c r="B6" s="150"/>
      <c r="C6" s="150"/>
      <c r="D6" s="150"/>
      <c r="E6" s="150"/>
      <c r="F6" s="150"/>
      <c r="G6" s="150"/>
      <c r="H6" s="150"/>
      <c r="I6" s="150"/>
      <c r="J6" s="150"/>
      <c r="K6" s="150"/>
      <c r="L6" s="150"/>
      <c r="M6" s="150"/>
      <c r="N6" s="150"/>
      <c r="O6" s="150"/>
      <c r="P6" s="150"/>
      <c r="Q6" s="150"/>
      <c r="R6" s="150"/>
      <c r="S6" s="150"/>
    </row>
    <row r="7" spans="1:19" ht="15" x14ac:dyDescent="0.2">
      <c r="A7" s="28" t="s">
        <v>0</v>
      </c>
      <c r="B7" s="28" t="s">
        <v>3</v>
      </c>
      <c r="C7" s="28" t="s">
        <v>14</v>
      </c>
      <c r="D7" s="28" t="s">
        <v>15</v>
      </c>
      <c r="E7" s="28" t="s">
        <v>16</v>
      </c>
      <c r="F7" s="28" t="s">
        <v>17</v>
      </c>
      <c r="G7" s="28" t="s">
        <v>21</v>
      </c>
      <c r="H7" s="28" t="s">
        <v>22</v>
      </c>
      <c r="I7" s="28" t="s">
        <v>23</v>
      </c>
      <c r="J7" s="28" t="s">
        <v>24</v>
      </c>
      <c r="K7" s="28" t="s">
        <v>25</v>
      </c>
      <c r="L7" s="28" t="s">
        <v>26</v>
      </c>
      <c r="M7" s="28" t="s">
        <v>27</v>
      </c>
      <c r="N7" s="28" t="s">
        <v>28</v>
      </c>
      <c r="O7" s="28" t="s">
        <v>29</v>
      </c>
      <c r="P7" s="28" t="s">
        <v>811</v>
      </c>
      <c r="Q7" s="28" t="s">
        <v>812</v>
      </c>
      <c r="R7" s="28" t="s">
        <v>813</v>
      </c>
      <c r="S7" s="28" t="s">
        <v>5</v>
      </c>
    </row>
    <row r="8" spans="1:19" s="11" customFormat="1" ht="15" thickBot="1" x14ac:dyDescent="0.25">
      <c r="A8" s="166">
        <v>1</v>
      </c>
      <c r="B8" s="167" t="str">
        <f>VLOOKUP($A8,'Orçamento sintético SD'!$A$7:$J$174,4,FALSE)</f>
        <v>SERVIÇOS PRELIMINARES</v>
      </c>
      <c r="C8" s="168">
        <f>VLOOKUP($A8,'Orçamento sintético SD'!$A$7:$J$174,9,FALSE)</f>
        <v>238705.06</v>
      </c>
      <c r="D8" s="95">
        <f>0.1908+0.048+0.0033+0.0257</f>
        <v>0.26780000000000004</v>
      </c>
      <c r="E8" s="95">
        <f t="shared" ref="E8:K8" si="0">0.048+0.0033+0.0257</f>
        <v>7.6999999999999999E-2</v>
      </c>
      <c r="F8" s="96">
        <f t="shared" si="0"/>
        <v>7.6999999999999999E-2</v>
      </c>
      <c r="G8" s="96">
        <f t="shared" si="0"/>
        <v>7.6999999999999999E-2</v>
      </c>
      <c r="H8" s="96">
        <f t="shared" si="0"/>
        <v>7.6999999999999999E-2</v>
      </c>
      <c r="I8" s="96">
        <f t="shared" si="0"/>
        <v>7.6999999999999999E-2</v>
      </c>
      <c r="J8" s="95">
        <f t="shared" si="0"/>
        <v>7.6999999999999999E-2</v>
      </c>
      <c r="K8" s="96">
        <f t="shared" si="0"/>
        <v>7.6999999999999999E-2</v>
      </c>
      <c r="L8" s="96">
        <f t="shared" ref="L8:O8" si="1">0.0033+0.0257</f>
        <v>2.9000000000000001E-2</v>
      </c>
      <c r="M8" s="96">
        <f t="shared" si="1"/>
        <v>2.9000000000000001E-2</v>
      </c>
      <c r="N8" s="96">
        <f t="shared" si="1"/>
        <v>2.9000000000000001E-2</v>
      </c>
      <c r="O8" s="96">
        <f t="shared" si="1"/>
        <v>2.9000000000000001E-2</v>
      </c>
      <c r="P8" s="96">
        <v>2.5700000000000001E-2</v>
      </c>
      <c r="Q8" s="96">
        <v>2.5700000000000001E-2</v>
      </c>
      <c r="R8" s="96">
        <v>2.58E-2</v>
      </c>
      <c r="S8" s="37">
        <f t="shared" ref="S8:S37" si="2">SUM(D8:R8)</f>
        <v>1.0000000000000002</v>
      </c>
    </row>
    <row r="9" spans="1:19" s="11" customFormat="1" ht="15" thickTop="1" x14ac:dyDescent="0.2">
      <c r="A9" s="166"/>
      <c r="B9" s="167"/>
      <c r="C9" s="168"/>
      <c r="D9" s="29">
        <f>TRUNC($C8*D8,2)</f>
        <v>63925.21</v>
      </c>
      <c r="E9" s="29">
        <f>IF(SUM($D8:E8)=1,$C8-SUM($D9:D9),TRUNC($C8*E8,2))</f>
        <v>18380.28</v>
      </c>
      <c r="F9" s="29">
        <f>IF(SUM($D8:F8)=1,$C8-SUM($D9:E9),TRUNC($C8*F8,2))</f>
        <v>18380.28</v>
      </c>
      <c r="G9" s="29">
        <f>IF(SUM($D8:G8)=1,$C8-SUM($D9:F9),TRUNC($C8*G8,2))</f>
        <v>18380.28</v>
      </c>
      <c r="H9" s="29">
        <f>IF(SUM($D8:H8)=1,$C8-SUM($D9:G9),TRUNC($C8*H8,2))</f>
        <v>18380.28</v>
      </c>
      <c r="I9" s="29">
        <f>IF(SUM($D8:I8)=1,$C8-SUM($D9:H9),TRUNC($C8*I8,2))</f>
        <v>18380.28</v>
      </c>
      <c r="J9" s="29">
        <f>IF(SUM($D8:J8)=1,$C8-SUM($D9:I9),TRUNC($C8*J8,2))</f>
        <v>18380.28</v>
      </c>
      <c r="K9" s="29">
        <f>IF(SUM($D8:K8)=1,$C8-SUM($D9:J9),TRUNC($C8*K8,2))</f>
        <v>18380.28</v>
      </c>
      <c r="L9" s="29">
        <f>IF(SUM($D8:L8)=1,$C8-SUM($D9:K9),TRUNC($C8*L8,2))</f>
        <v>6922.44</v>
      </c>
      <c r="M9" s="29">
        <f>IF(SUM($D8:M8)=1,$C8-SUM($D9:L9),TRUNC($C8*M8,2))</f>
        <v>6922.44</v>
      </c>
      <c r="N9" s="29">
        <f>IF(SUM($D8:N8)=1,$C8-SUM($D9:M9),TRUNC($C8*N8,2))</f>
        <v>6922.44</v>
      </c>
      <c r="O9" s="29">
        <f>IF(SUM($D8:O8)=1,$C8-SUM($D9:N9),TRUNC($C8*O8,2))</f>
        <v>6922.44</v>
      </c>
      <c r="P9" s="29">
        <f>IF(SUM($D8:P8)=1,$C8-SUM($D9:O9),TRUNC($C8*P8,2))</f>
        <v>6134.72</v>
      </c>
      <c r="Q9" s="29">
        <f>IF(SUM($D8:Q8)=1,$C8-SUM($D9:P9),TRUNC($C8*Q8,2))</f>
        <v>6134.72</v>
      </c>
      <c r="R9" s="29">
        <f>IF(SUM($D8:R8)=1,$C8-SUM($D9:Q9),TRUNC($C8*R8,2))</f>
        <v>6158.6900000000023</v>
      </c>
      <c r="S9" s="38">
        <f t="shared" si="2"/>
        <v>238705.06</v>
      </c>
    </row>
    <row r="10" spans="1:19" s="11" customFormat="1" ht="15" thickBot="1" x14ac:dyDescent="0.25">
      <c r="A10" s="166">
        <v>2</v>
      </c>
      <c r="B10" s="167" t="str">
        <f>VLOOKUP($A10,'Orçamento sintético SD'!$A$7:$J$174,4,FALSE)</f>
        <v>REMOÇÕES, DEMOLIÇÕES E SUPRESSÕES</v>
      </c>
      <c r="C10" s="168">
        <f>VLOOKUP($A10,'Orçamento sintético SD'!$A$7:$J$174,9,FALSE)</f>
        <v>73351.23</v>
      </c>
      <c r="D10" s="95">
        <v>0.15</v>
      </c>
      <c r="E10" s="95">
        <v>0.15</v>
      </c>
      <c r="F10" s="95">
        <v>0.15</v>
      </c>
      <c r="G10" s="95">
        <v>0.15</v>
      </c>
      <c r="H10" s="95">
        <v>0.1</v>
      </c>
      <c r="I10" s="95">
        <v>0.1</v>
      </c>
      <c r="J10" s="95">
        <v>0.1</v>
      </c>
      <c r="K10" s="95">
        <v>0.1</v>
      </c>
      <c r="L10" s="95"/>
      <c r="M10" s="95"/>
      <c r="N10" s="95"/>
      <c r="O10" s="95"/>
      <c r="P10" s="95"/>
      <c r="Q10" s="95"/>
      <c r="R10" s="95"/>
      <c r="S10" s="37">
        <f t="shared" si="2"/>
        <v>0.99999999999999989</v>
      </c>
    </row>
    <row r="11" spans="1:19" s="11" customFormat="1" ht="15" thickTop="1" x14ac:dyDescent="0.2">
      <c r="A11" s="166"/>
      <c r="B11" s="167"/>
      <c r="C11" s="168"/>
      <c r="D11" s="29">
        <f>TRUNC($C10*D10,2)</f>
        <v>11002.68</v>
      </c>
      <c r="E11" s="29">
        <f>IF(SUM($D10:E10)=1,$C10-SUM($D11:D11),TRUNC($C10*E10,2))</f>
        <v>11002.68</v>
      </c>
      <c r="F11" s="29">
        <f>IF(SUM($D10:F10)=1,$C10-SUM($D11:E11),TRUNC($C10*F10,2))</f>
        <v>11002.68</v>
      </c>
      <c r="G11" s="29">
        <f>IF(SUM($D10:G10)=1,$C10-SUM($D11:F11),TRUNC($C10*G10,2))</f>
        <v>11002.68</v>
      </c>
      <c r="H11" s="29">
        <f>IF(SUM($D10:H10)=1,$C10-SUM($D11:G11),TRUNC($C10*H10,2))</f>
        <v>7335.12</v>
      </c>
      <c r="I11" s="29">
        <f>IF(SUM($D10:I10)=1,$C10-SUM($D11:H11),TRUNC($C10*I10,2))</f>
        <v>7335.12</v>
      </c>
      <c r="J11" s="29">
        <f>IF(SUM($D10:J10)=1,$C10-SUM($D11:I11),TRUNC($C10*J10,2))</f>
        <v>7335.12</v>
      </c>
      <c r="K11" s="29">
        <f>IF(SUM($D10:K10)=1,$C10-SUM($D11:J11),TRUNC($C10*K10,2))</f>
        <v>7335.1499999999942</v>
      </c>
      <c r="L11" s="29">
        <f>IF(SUM($D10:L10)=1,$C10-SUM($D11:K11),TRUNC($C10*L10,2))</f>
        <v>0</v>
      </c>
      <c r="M11" s="29">
        <f>IF(SUM($D10:M10)=1,$C10-SUM($D11:L11),TRUNC($C10*M10,2))</f>
        <v>0</v>
      </c>
      <c r="N11" s="29">
        <f>IF(SUM($D10:N10)=1,$C10-SUM($D11:M11),TRUNC($C10*N10,2))</f>
        <v>0</v>
      </c>
      <c r="O11" s="29">
        <f>IF(SUM($D10:O10)=1,$C10-SUM($D11:N11),TRUNC($C10*O10,2))</f>
        <v>0</v>
      </c>
      <c r="P11" s="29">
        <f>IF(SUM($D10:P10)=1,$C10-SUM($D11:O11),TRUNC($C10*P10,2))</f>
        <v>0</v>
      </c>
      <c r="Q11" s="29">
        <f>IF(SUM($D10:Q10)=1,$C10-SUM($D11:P11),TRUNC($C10*Q10,2))</f>
        <v>0</v>
      </c>
      <c r="R11" s="29">
        <f>IF(SUM($D10:R10)=1,$C10-SUM($D11:Q11),TRUNC($C10*R10,2))</f>
        <v>0</v>
      </c>
      <c r="S11" s="38">
        <f t="shared" si="2"/>
        <v>73351.23</v>
      </c>
    </row>
    <row r="12" spans="1:19" s="11" customFormat="1" ht="15" thickBot="1" x14ac:dyDescent="0.25">
      <c r="A12" s="166">
        <v>3</v>
      </c>
      <c r="B12" s="167" t="str">
        <f>VLOOKUP($A12,'Orçamento sintético SD'!$A$7:$J$174,4,FALSE)</f>
        <v>MICRODRENAGEM - TERRAPLENAGEM</v>
      </c>
      <c r="C12" s="168">
        <f>VLOOKUP($A12,'Orçamento sintético SD'!$A$7:$J$174,9,FALSE)</f>
        <v>967229.63</v>
      </c>
      <c r="D12" s="95">
        <v>0.15</v>
      </c>
      <c r="E12" s="95">
        <v>0.15</v>
      </c>
      <c r="F12" s="95">
        <v>0.15</v>
      </c>
      <c r="G12" s="95">
        <v>0.15</v>
      </c>
      <c r="H12" s="95">
        <v>0.1</v>
      </c>
      <c r="I12" s="95">
        <v>0.1</v>
      </c>
      <c r="J12" s="95">
        <v>0.1</v>
      </c>
      <c r="K12" s="95">
        <v>0.1</v>
      </c>
      <c r="L12" s="95"/>
      <c r="M12" s="95"/>
      <c r="N12" s="95"/>
      <c r="O12" s="95"/>
      <c r="P12" s="95"/>
      <c r="Q12" s="95"/>
      <c r="R12" s="95"/>
      <c r="S12" s="37">
        <f t="shared" si="2"/>
        <v>0.99999999999999989</v>
      </c>
    </row>
    <row r="13" spans="1:19" s="11" customFormat="1" ht="15" thickTop="1" x14ac:dyDescent="0.2">
      <c r="A13" s="166"/>
      <c r="B13" s="167"/>
      <c r="C13" s="168"/>
      <c r="D13" s="29">
        <f>TRUNC($C12*D12,2)</f>
        <v>145084.44</v>
      </c>
      <c r="E13" s="29">
        <f>IF(SUM($D12:E12)=1,$C12-SUM($D13:D13),TRUNC($C12*E12,2))</f>
        <v>145084.44</v>
      </c>
      <c r="F13" s="29">
        <f>IF(SUM($D12:F12)=1,$C12-SUM($D13:E13),TRUNC($C12*F12,2))</f>
        <v>145084.44</v>
      </c>
      <c r="G13" s="29">
        <f>IF(SUM($D12:G12)=1,$C12-SUM($D13:F13),TRUNC($C12*G12,2))</f>
        <v>145084.44</v>
      </c>
      <c r="H13" s="29">
        <f>IF(SUM($D12:H12)=1,$C12-SUM($D13:G13),TRUNC($C12*H12,2))</f>
        <v>96722.96</v>
      </c>
      <c r="I13" s="29">
        <f>IF(SUM($D12:I12)=1,$C12-SUM($D13:H13),TRUNC($C12*I12,2))</f>
        <v>96722.96</v>
      </c>
      <c r="J13" s="29">
        <f>IF(SUM($D12:J12)=1,$C12-SUM($D13:I13),TRUNC($C12*J12,2))</f>
        <v>96722.96</v>
      </c>
      <c r="K13" s="29">
        <f>IF(SUM($D12:K12)=1,$C12-SUM($D13:J13),TRUNC($C12*K12,2))</f>
        <v>96722.990000000107</v>
      </c>
      <c r="L13" s="29">
        <f>IF(SUM($D12:L12)=1,$C12-SUM($D13:K13),TRUNC($C12*L12,2))</f>
        <v>0</v>
      </c>
      <c r="M13" s="29">
        <f>IF(SUM($D12:M12)=1,$C12-SUM($D13:L13),TRUNC($C12*M12,2))</f>
        <v>0</v>
      </c>
      <c r="N13" s="29">
        <f>IF(SUM($D12:N12)=1,$C12-SUM($D13:M13),TRUNC($C12*N12,2))</f>
        <v>0</v>
      </c>
      <c r="O13" s="29">
        <f>IF(SUM($D12:O12)=1,$C12-SUM($D13:N13),TRUNC($C12*O12,2))</f>
        <v>0</v>
      </c>
      <c r="P13" s="29">
        <f>IF(SUM($D12:P12)=1,$C12-SUM($D13:O13),TRUNC($C12*P12,2))</f>
        <v>0</v>
      </c>
      <c r="Q13" s="29">
        <f>IF(SUM($D12:Q12)=1,$C12-SUM($D13:P13),TRUNC($C12*Q12,2))</f>
        <v>0</v>
      </c>
      <c r="R13" s="29">
        <f>IF(SUM($D12:R12)=1,$C12-SUM($D13:Q13),TRUNC($C12*R12,2))</f>
        <v>0</v>
      </c>
      <c r="S13" s="38">
        <f t="shared" si="2"/>
        <v>967229.63</v>
      </c>
    </row>
    <row r="14" spans="1:19" s="11" customFormat="1" ht="15" thickBot="1" x14ac:dyDescent="0.25">
      <c r="A14" s="166">
        <v>4</v>
      </c>
      <c r="B14" s="167" t="str">
        <f>VLOOKUP($A14,'Orçamento sintético SD'!$A$7:$J$174,4,FALSE)</f>
        <v>MICRODRENAGEM - GALERIAS</v>
      </c>
      <c r="C14" s="168">
        <f>VLOOKUP($A14,'Orçamento sintético SD'!$A$7:$J$174,9,FALSE)</f>
        <v>2092187.75</v>
      </c>
      <c r="D14" s="95">
        <v>0.15</v>
      </c>
      <c r="E14" s="95">
        <v>0.15</v>
      </c>
      <c r="F14" s="95">
        <v>0.15</v>
      </c>
      <c r="G14" s="95">
        <v>0.15</v>
      </c>
      <c r="H14" s="95">
        <v>0.1</v>
      </c>
      <c r="I14" s="95">
        <v>0.1</v>
      </c>
      <c r="J14" s="95">
        <v>0.1</v>
      </c>
      <c r="K14" s="95">
        <v>0.1</v>
      </c>
      <c r="L14" s="95"/>
      <c r="M14" s="95"/>
      <c r="N14" s="95"/>
      <c r="O14" s="95"/>
      <c r="P14" s="95"/>
      <c r="Q14" s="95"/>
      <c r="R14" s="95"/>
      <c r="S14" s="37">
        <f t="shared" si="2"/>
        <v>0.99999999999999989</v>
      </c>
    </row>
    <row r="15" spans="1:19" s="11" customFormat="1" ht="15" thickTop="1" x14ac:dyDescent="0.2">
      <c r="A15" s="166"/>
      <c r="B15" s="167"/>
      <c r="C15" s="168"/>
      <c r="D15" s="29">
        <f>TRUNC($C14*D14,2)</f>
        <v>313828.15999999997</v>
      </c>
      <c r="E15" s="29">
        <f>IF(SUM($D14:E14)=1,$C14-SUM($D15:D15),TRUNC($C14*E14,2))</f>
        <v>313828.15999999997</v>
      </c>
      <c r="F15" s="29">
        <f>IF(SUM($D14:F14)=1,$C14-SUM($D15:E15),TRUNC($C14*F14,2))</f>
        <v>313828.15999999997</v>
      </c>
      <c r="G15" s="29">
        <f>IF(SUM($D14:G14)=1,$C14-SUM($D15:F15),TRUNC($C14*G14,2))</f>
        <v>313828.15999999997</v>
      </c>
      <c r="H15" s="29">
        <f>IF(SUM($D14:H14)=1,$C14-SUM($D15:G15),TRUNC($C14*H14,2))</f>
        <v>209218.77</v>
      </c>
      <c r="I15" s="29">
        <f>IF(SUM($D14:I14)=1,$C14-SUM($D15:H15),TRUNC($C14*I14,2))</f>
        <v>209218.77</v>
      </c>
      <c r="J15" s="29">
        <f>IF(SUM($D14:J14)=1,$C14-SUM($D15:I15),TRUNC($C14*J14,2))</f>
        <v>209218.77</v>
      </c>
      <c r="K15" s="29">
        <f>IF(SUM($D14:K14)=1,$C14-SUM($D15:J15),TRUNC($C14*K14,2))</f>
        <v>209218.80000000005</v>
      </c>
      <c r="L15" s="29">
        <f>IF(SUM($D14:L14)=1,$C14-SUM($D15:K15),TRUNC($C14*L14,2))</f>
        <v>0</v>
      </c>
      <c r="M15" s="29">
        <f>IF(SUM($D14:M14)=1,$C14-SUM($D15:L15),TRUNC($C14*M14,2))</f>
        <v>0</v>
      </c>
      <c r="N15" s="29">
        <f>IF(SUM($D14:N14)=1,$C14-SUM($D15:M15),TRUNC($C14*N14,2))</f>
        <v>0</v>
      </c>
      <c r="O15" s="29">
        <f>IF(SUM($D14:O14)=1,$C14-SUM($D15:N15),TRUNC($C14*O14,2))</f>
        <v>0</v>
      </c>
      <c r="P15" s="29">
        <f>IF(SUM($D14:P14)=1,$C14-SUM($D15:O15),TRUNC($C14*P14,2))</f>
        <v>0</v>
      </c>
      <c r="Q15" s="29">
        <f>IF(SUM($D14:Q14)=1,$C14-SUM($D15:P15),TRUNC($C14*Q14,2))</f>
        <v>0</v>
      </c>
      <c r="R15" s="29">
        <f>IF(SUM($D14:R14)=1,$C14-SUM($D15:Q15),TRUNC($C14*R14,2))</f>
        <v>0</v>
      </c>
      <c r="S15" s="38">
        <f t="shared" si="2"/>
        <v>2092187.75</v>
      </c>
    </row>
    <row r="16" spans="1:19" s="11" customFormat="1" ht="15" thickBot="1" x14ac:dyDescent="0.25">
      <c r="A16" s="166">
        <v>5</v>
      </c>
      <c r="B16" s="167" t="str">
        <f>VLOOKUP($A16,'Orçamento sintético SD'!$A$7:$J$174,4,FALSE)</f>
        <v>MICRODRENAGEM - DISPOSITIVOS AUXILIARES</v>
      </c>
      <c r="C16" s="168">
        <f>VLOOKUP($A16,'Orçamento sintético SD'!$A$7:$J$174,9,FALSE)</f>
        <v>597845.18999999994</v>
      </c>
      <c r="D16" s="95">
        <v>0.15</v>
      </c>
      <c r="E16" s="95">
        <v>0.15</v>
      </c>
      <c r="F16" s="95">
        <v>0.15</v>
      </c>
      <c r="G16" s="95">
        <v>0.15</v>
      </c>
      <c r="H16" s="95">
        <v>0.1</v>
      </c>
      <c r="I16" s="95">
        <v>0.1</v>
      </c>
      <c r="J16" s="95">
        <v>0.1</v>
      </c>
      <c r="K16" s="95">
        <v>0.1</v>
      </c>
      <c r="L16" s="95"/>
      <c r="M16" s="95"/>
      <c r="N16" s="95"/>
      <c r="O16" s="95"/>
      <c r="P16" s="95"/>
      <c r="Q16" s="95"/>
      <c r="R16" s="95"/>
      <c r="S16" s="37">
        <f t="shared" si="2"/>
        <v>0.99999999999999989</v>
      </c>
    </row>
    <row r="17" spans="1:19" s="11" customFormat="1" ht="15" thickTop="1" x14ac:dyDescent="0.2">
      <c r="A17" s="166"/>
      <c r="B17" s="167"/>
      <c r="C17" s="168"/>
      <c r="D17" s="29">
        <f>TRUNC($C16*D16,2)</f>
        <v>89676.77</v>
      </c>
      <c r="E17" s="29">
        <f>IF(SUM($D16:E16)=1,$C16-SUM($D17:D17),TRUNC($C16*E16,2))</f>
        <v>89676.77</v>
      </c>
      <c r="F17" s="29">
        <f>IF(SUM($D16:F16)=1,$C16-SUM($D17:E17),TRUNC($C16*F16,2))</f>
        <v>89676.77</v>
      </c>
      <c r="G17" s="29">
        <f>IF(SUM($D16:G16)=1,$C16-SUM($D17:F17),TRUNC($C16*G16,2))</f>
        <v>89676.77</v>
      </c>
      <c r="H17" s="29">
        <f>IF(SUM($D16:H16)=1,$C16-SUM($D17:G17),TRUNC($C16*H16,2))</f>
        <v>59784.51</v>
      </c>
      <c r="I17" s="29">
        <f>IF(SUM($D16:I16)=1,$C16-SUM($D17:H17),TRUNC($C16*I16,2))</f>
        <v>59784.51</v>
      </c>
      <c r="J17" s="29">
        <f>IF(SUM($D16:J16)=1,$C16-SUM($D17:I17),TRUNC($C16*J16,2))</f>
        <v>59784.51</v>
      </c>
      <c r="K17" s="29">
        <f>IF(SUM($D16:K16)=1,$C16-SUM($D17:J17),TRUNC($C16*K16,2))</f>
        <v>59784.579999999958</v>
      </c>
      <c r="L17" s="29">
        <f>IF(SUM($D16:L16)=1,$C16-SUM($D17:K17),TRUNC($C16*L16,2))</f>
        <v>0</v>
      </c>
      <c r="M17" s="29">
        <f>IF(SUM($D16:M16)=1,$C16-SUM($D17:L17),TRUNC($C16*M16,2))</f>
        <v>0</v>
      </c>
      <c r="N17" s="29">
        <f>IF(SUM($D16:N16)=1,$C16-SUM($D17:M17),TRUNC($C16*N16,2))</f>
        <v>0</v>
      </c>
      <c r="O17" s="29">
        <f>IF(SUM($D16:O16)=1,$C16-SUM($D17:N17),TRUNC($C16*O16,2))</f>
        <v>0</v>
      </c>
      <c r="P17" s="29">
        <f>IF(SUM($D16:P16)=1,$C16-SUM($D17:O17),TRUNC($C16*P16,2))</f>
        <v>0</v>
      </c>
      <c r="Q17" s="29">
        <f>IF(SUM($D16:Q16)=1,$C16-SUM($D17:P17),TRUNC($C16*Q16,2))</f>
        <v>0</v>
      </c>
      <c r="R17" s="29">
        <f>IF(SUM($D16:R16)=1,$C16-SUM($D17:Q17),TRUNC($C16*R16,2))</f>
        <v>0</v>
      </c>
      <c r="S17" s="38">
        <f t="shared" si="2"/>
        <v>597845.18999999994</v>
      </c>
    </row>
    <row r="18" spans="1:19" s="11" customFormat="1" ht="15" thickBot="1" x14ac:dyDescent="0.25">
      <c r="A18" s="166">
        <v>6</v>
      </c>
      <c r="B18" s="167" t="str">
        <f>VLOOKUP($A18,'Orçamento sintético SD'!$A$7:$J$174,4,FALSE)</f>
        <v>MICRODRENAGEM - RECOMPOSIÇÃO DO PAVIMENTO</v>
      </c>
      <c r="C18" s="168">
        <f>VLOOKUP($A18,'Orçamento sintético SD'!$A$7:$J$174,9,FALSE)</f>
        <v>58434.02</v>
      </c>
      <c r="D18" s="95">
        <v>0.1</v>
      </c>
      <c r="E18" s="96">
        <v>0.1</v>
      </c>
      <c r="F18" s="96">
        <v>0.1</v>
      </c>
      <c r="G18" s="96">
        <v>0.1</v>
      </c>
      <c r="H18" s="96">
        <v>0.1</v>
      </c>
      <c r="I18" s="96">
        <v>0.1</v>
      </c>
      <c r="J18" s="96">
        <v>0.1</v>
      </c>
      <c r="K18" s="96">
        <v>0.06</v>
      </c>
      <c r="L18" s="96">
        <v>0.06</v>
      </c>
      <c r="M18" s="96">
        <v>0.06</v>
      </c>
      <c r="N18" s="96">
        <v>0.06</v>
      </c>
      <c r="O18" s="96">
        <v>0.06</v>
      </c>
      <c r="P18" s="96"/>
      <c r="Q18" s="96"/>
      <c r="R18" s="96"/>
      <c r="S18" s="37">
        <f t="shared" si="2"/>
        <v>1.0000000000000002</v>
      </c>
    </row>
    <row r="19" spans="1:19" s="11" customFormat="1" ht="15" thickTop="1" x14ac:dyDescent="0.2">
      <c r="A19" s="166"/>
      <c r="B19" s="167"/>
      <c r="C19" s="168"/>
      <c r="D19" s="29">
        <f>TRUNC($C18*D18,2)</f>
        <v>5843.4</v>
      </c>
      <c r="E19" s="29">
        <f>IF(SUM($D18:E18)=1,$C18-SUM($D19:D19),TRUNC($C18*E18,2))</f>
        <v>5843.4</v>
      </c>
      <c r="F19" s="29">
        <f>IF(SUM($D18:F18)=1,$C18-SUM($D19:E19),TRUNC($C18*F18,2))</f>
        <v>5843.4</v>
      </c>
      <c r="G19" s="29">
        <f>IF(SUM($D18:G18)=1,$C18-SUM($D19:F19),TRUNC($C18*G18,2))</f>
        <v>5843.4</v>
      </c>
      <c r="H19" s="29">
        <f>IF(SUM($D18:H18)=1,$C18-SUM($D19:G19),TRUNC($C18*H18,2))</f>
        <v>5843.4</v>
      </c>
      <c r="I19" s="29">
        <f>IF(SUM($D18:I18)=1,$C18-SUM($D19:H19),TRUNC($C18*I18,2))</f>
        <v>5843.4</v>
      </c>
      <c r="J19" s="29">
        <f>IF(SUM($D18:J18)=1,$C18-SUM($D19:I19),TRUNC($C18*J18,2))</f>
        <v>5843.4</v>
      </c>
      <c r="K19" s="29">
        <f>IF(SUM($D18:K18)=1,$C18-SUM($D19:J19),TRUNC($C18*K18,2))</f>
        <v>3506.04</v>
      </c>
      <c r="L19" s="29">
        <f>IF(SUM($D18:L18)=1,$C18-SUM($D19:K19),TRUNC($C18*L18,2))</f>
        <v>3506.04</v>
      </c>
      <c r="M19" s="29">
        <f>IF(SUM($D18:M18)=1,$C18-SUM($D19:L19),TRUNC($C18*M18,2))</f>
        <v>3506.04</v>
      </c>
      <c r="N19" s="29">
        <f>IF(SUM($D18:N18)=1,$C18-SUM($D19:M19),TRUNC($C18*N18,2))</f>
        <v>3506.04</v>
      </c>
      <c r="O19" s="29">
        <f>IF(SUM($D18:O18)=1,$C18-SUM($D19:N19),TRUNC($C18*O18,2))</f>
        <v>3506.0599999999904</v>
      </c>
      <c r="P19" s="29">
        <f>IF(SUM($D18:P18)=1,$C18-SUM($D19:O19),TRUNC($C18*P18,2))</f>
        <v>0</v>
      </c>
      <c r="Q19" s="29">
        <f>IF(SUM($D18:Q18)=1,$C18-SUM($D19:P19),TRUNC($C18*Q18,2))</f>
        <v>0</v>
      </c>
      <c r="R19" s="29">
        <f>IF(SUM($D18:R18)=1,$C18-SUM($D19:Q19),TRUNC($C18*R18,2))</f>
        <v>0</v>
      </c>
      <c r="S19" s="38">
        <f t="shared" si="2"/>
        <v>58434.02</v>
      </c>
    </row>
    <row r="20" spans="1:19" s="11" customFormat="1" ht="15" thickBot="1" x14ac:dyDescent="0.25">
      <c r="A20" s="166">
        <v>7</v>
      </c>
      <c r="B20" s="167" t="str">
        <f>VLOOKUP($A20,'Orçamento sintético SD'!$A$7:$J$174,4,FALSE)</f>
        <v>RESTAURAÇÃO DO PAVIMENTO - RECAPEAMENTO ASFÁLTICO</v>
      </c>
      <c r="C20" s="168">
        <f>VLOOKUP($A20,'Orçamento sintético SD'!$A$7:$J$174,9,FALSE)</f>
        <v>84710.98</v>
      </c>
      <c r="D20" s="95"/>
      <c r="E20" s="96"/>
      <c r="F20" s="96"/>
      <c r="G20" s="96"/>
      <c r="H20" s="96"/>
      <c r="I20" s="96"/>
      <c r="J20" s="96"/>
      <c r="K20" s="96"/>
      <c r="L20" s="96"/>
      <c r="M20" s="96"/>
      <c r="N20" s="96">
        <v>0.5</v>
      </c>
      <c r="O20" s="96">
        <v>0.5</v>
      </c>
      <c r="P20" s="96"/>
      <c r="Q20" s="96"/>
      <c r="R20" s="96"/>
      <c r="S20" s="37">
        <f t="shared" si="2"/>
        <v>1</v>
      </c>
    </row>
    <row r="21" spans="1:19" s="11" customFormat="1" ht="15" thickTop="1" x14ac:dyDescent="0.2">
      <c r="A21" s="166"/>
      <c r="B21" s="167"/>
      <c r="C21" s="168"/>
      <c r="D21" s="29">
        <f>TRUNC($C20*D20,2)</f>
        <v>0</v>
      </c>
      <c r="E21" s="29">
        <f>IF(SUM($D20:E20)=1,$C20-SUM($D21:D21),TRUNC($C20*E20,2))</f>
        <v>0</v>
      </c>
      <c r="F21" s="29">
        <f>IF(SUM($D20:F20)=1,$C20-SUM($D21:E21),TRUNC($C20*F20,2))</f>
        <v>0</v>
      </c>
      <c r="G21" s="29">
        <f>IF(SUM($D20:G20)=1,$C20-SUM($D21:F21),TRUNC($C20*G20,2))</f>
        <v>0</v>
      </c>
      <c r="H21" s="29">
        <f>IF(SUM($D20:H20)=1,$C20-SUM($D21:G21),TRUNC($C20*H20,2))</f>
        <v>0</v>
      </c>
      <c r="I21" s="29">
        <f>IF(SUM($D20:I20)=1,$C20-SUM($D21:H21),TRUNC($C20*I20,2))</f>
        <v>0</v>
      </c>
      <c r="J21" s="29">
        <f>IF(SUM($D20:J20)=1,$C20-SUM($D21:I21),TRUNC($C20*J20,2))</f>
        <v>0</v>
      </c>
      <c r="K21" s="29">
        <f>IF(SUM($D20:K20)=1,$C20-SUM($D21:J21),TRUNC($C20*K20,2))</f>
        <v>0</v>
      </c>
      <c r="L21" s="29">
        <f>IF(SUM($D20:L20)=1,$C20-SUM($D21:K21),TRUNC($C20*L20,2))</f>
        <v>0</v>
      </c>
      <c r="M21" s="29">
        <f>IF(SUM($D20:M20)=1,$C20-SUM($D21:L21),TRUNC($C20*M20,2))</f>
        <v>0</v>
      </c>
      <c r="N21" s="29">
        <f>IF(SUM($D20:N20)=1,$C20-SUM($D21:M21),TRUNC($C20*N20,2))</f>
        <v>42355.49</v>
      </c>
      <c r="O21" s="29">
        <f>IF(SUM($D20:O20)=1,$C20-SUM($D21:N21),TRUNC($C20*O20,2))</f>
        <v>42355.49</v>
      </c>
      <c r="P21" s="29">
        <f>IF(SUM($D20:P20)=1,$C20-SUM($D21:O21),TRUNC($C20*P20,2))</f>
        <v>0</v>
      </c>
      <c r="Q21" s="29">
        <f>IF(SUM($D20:Q20)=1,$C20-SUM($D21:P21),TRUNC($C20*Q20,2))</f>
        <v>0</v>
      </c>
      <c r="R21" s="29">
        <f>IF(SUM($D20:R20)=1,$C20-SUM($D21:Q21),TRUNC($C20*R20,2))</f>
        <v>0</v>
      </c>
      <c r="S21" s="38">
        <f t="shared" si="2"/>
        <v>84710.98</v>
      </c>
    </row>
    <row r="22" spans="1:19" s="11" customFormat="1" ht="15" thickBot="1" x14ac:dyDescent="0.25">
      <c r="A22" s="166">
        <v>8</v>
      </c>
      <c r="B22" s="167" t="str">
        <f>VLOOKUP($A22,'Orçamento sintético SD'!$A$7:$J$174,4,FALSE)</f>
        <v>IMPLANTAÇÃO DE VIAS - TERRAPLENAGEM</v>
      </c>
      <c r="C22" s="168">
        <f>VLOOKUP($A22,'Orçamento sintético SD'!$A$7:$J$174,9,FALSE)</f>
        <v>850320.49</v>
      </c>
      <c r="D22" s="95"/>
      <c r="E22" s="96"/>
      <c r="F22" s="96">
        <v>0.1</v>
      </c>
      <c r="G22" s="96">
        <v>0.1</v>
      </c>
      <c r="H22" s="96">
        <v>0.1</v>
      </c>
      <c r="I22" s="96">
        <v>0.1</v>
      </c>
      <c r="J22" s="95">
        <v>0.1</v>
      </c>
      <c r="K22" s="96">
        <v>0.1</v>
      </c>
      <c r="L22" s="96">
        <v>0.1</v>
      </c>
      <c r="M22" s="96">
        <v>0.1</v>
      </c>
      <c r="N22" s="96">
        <v>0.1</v>
      </c>
      <c r="O22" s="96">
        <v>0.1</v>
      </c>
      <c r="P22" s="96"/>
      <c r="Q22" s="96"/>
      <c r="R22" s="96"/>
      <c r="S22" s="37">
        <f t="shared" si="2"/>
        <v>0.99999999999999989</v>
      </c>
    </row>
    <row r="23" spans="1:19" s="11" customFormat="1" ht="15" thickTop="1" x14ac:dyDescent="0.2">
      <c r="A23" s="166"/>
      <c r="B23" s="167"/>
      <c r="C23" s="168"/>
      <c r="D23" s="29">
        <f>TRUNC($C22*D22,2)</f>
        <v>0</v>
      </c>
      <c r="E23" s="29">
        <f>IF(SUM($D22:E22)=1,$C22-SUM($D23:D23),TRUNC($C22*E22,2))</f>
        <v>0</v>
      </c>
      <c r="F23" s="29">
        <f>IF(SUM($D22:F22)=1,$C22-SUM($D23:E23),TRUNC($C22*F22,2))</f>
        <v>85032.04</v>
      </c>
      <c r="G23" s="29">
        <f>IF(SUM($D22:G22)=1,$C22-SUM($D23:F23),TRUNC($C22*G22,2))</f>
        <v>85032.04</v>
      </c>
      <c r="H23" s="29">
        <f>IF(SUM($D22:H22)=1,$C22-SUM($D23:G23),TRUNC($C22*H22,2))</f>
        <v>85032.04</v>
      </c>
      <c r="I23" s="29">
        <f>IF(SUM($D22:I22)=1,$C22-SUM($D23:H23),TRUNC($C22*I22,2))</f>
        <v>85032.04</v>
      </c>
      <c r="J23" s="29">
        <f>IF(SUM($D22:J22)=1,$C22-SUM($D23:I23),TRUNC($C22*J22,2))</f>
        <v>85032.04</v>
      </c>
      <c r="K23" s="29">
        <f>IF(SUM($D22:K22)=1,$C22-SUM($D23:J23),TRUNC($C22*K22,2))</f>
        <v>85032.04</v>
      </c>
      <c r="L23" s="29">
        <f>IF(SUM($D22:L22)=1,$C22-SUM($D23:K23),TRUNC($C22*L22,2))</f>
        <v>85032.04</v>
      </c>
      <c r="M23" s="29">
        <f>IF(SUM($D22:M22)=1,$C22-SUM($D23:L23),TRUNC($C22*M22,2))</f>
        <v>85032.04</v>
      </c>
      <c r="N23" s="29">
        <f>IF(SUM($D22:N22)=1,$C22-SUM($D23:M23),TRUNC($C22*N22,2))</f>
        <v>85032.04</v>
      </c>
      <c r="O23" s="29">
        <f>IF(SUM($D22:O22)=1,$C22-SUM($D23:N23),TRUNC($C22*O22,2))</f>
        <v>85032.13</v>
      </c>
      <c r="P23" s="29">
        <f>IF(SUM($D22:P22)=1,$C22-SUM($D23:O23),TRUNC($C22*P22,2))</f>
        <v>0</v>
      </c>
      <c r="Q23" s="29">
        <f>IF(SUM($D22:Q22)=1,$C22-SUM($D23:P23),TRUNC($C22*Q22,2))</f>
        <v>0</v>
      </c>
      <c r="R23" s="29">
        <f>IF(SUM($D22:R22)=1,$C22-SUM($D23:Q23),TRUNC($C22*R22,2))</f>
        <v>0</v>
      </c>
      <c r="S23" s="38">
        <f t="shared" si="2"/>
        <v>850320.49</v>
      </c>
    </row>
    <row r="24" spans="1:19" s="11" customFormat="1" ht="15" thickBot="1" x14ac:dyDescent="0.25">
      <c r="A24" s="166">
        <v>9</v>
      </c>
      <c r="B24" s="167" t="str">
        <f>VLOOKUP($A24,'Orçamento sintético SD'!$A$7:$J$174,4,FALSE)</f>
        <v>IMPLANTAÇÃO DE VIAS - PAVIMENTAÇÃO</v>
      </c>
      <c r="C24" s="168">
        <f>VLOOKUP($A24,'Orçamento sintético SD'!$A$7:$J$174,9,FALSE)</f>
        <v>3150664.15</v>
      </c>
      <c r="D24" s="95"/>
      <c r="E24" s="96"/>
      <c r="F24" s="96">
        <v>0.1</v>
      </c>
      <c r="G24" s="96">
        <v>0.1</v>
      </c>
      <c r="H24" s="96">
        <v>0.1</v>
      </c>
      <c r="I24" s="96">
        <v>0.1</v>
      </c>
      <c r="J24" s="95">
        <v>0.1</v>
      </c>
      <c r="K24" s="96">
        <v>0.1</v>
      </c>
      <c r="L24" s="96">
        <v>0.1</v>
      </c>
      <c r="M24" s="96">
        <v>0.1</v>
      </c>
      <c r="N24" s="96">
        <v>0.1</v>
      </c>
      <c r="O24" s="96">
        <v>0.1</v>
      </c>
      <c r="P24" s="96"/>
      <c r="Q24" s="96"/>
      <c r="R24" s="96"/>
      <c r="S24" s="37">
        <f t="shared" si="2"/>
        <v>0.99999999999999989</v>
      </c>
    </row>
    <row r="25" spans="1:19" s="11" customFormat="1" ht="15" thickTop="1" x14ac:dyDescent="0.2">
      <c r="A25" s="166"/>
      <c r="B25" s="167"/>
      <c r="C25" s="168"/>
      <c r="D25" s="29">
        <f>TRUNC($C24*D24,2)</f>
        <v>0</v>
      </c>
      <c r="E25" s="29">
        <f>IF(SUM($D24:E24)=1,$C24-SUM($D25:D25),TRUNC($C24*E24,2))</f>
        <v>0</v>
      </c>
      <c r="F25" s="29">
        <f>IF(SUM($D24:F24)=1,$C24-SUM($D25:E25),TRUNC($C24*F24,2))</f>
        <v>315066.40999999997</v>
      </c>
      <c r="G25" s="29">
        <f>IF(SUM($D24:G24)=1,$C24-SUM($D25:F25),TRUNC($C24*G24,2))</f>
        <v>315066.40999999997</v>
      </c>
      <c r="H25" s="29">
        <f>IF(SUM($D24:H24)=1,$C24-SUM($D25:G25),TRUNC($C24*H24,2))</f>
        <v>315066.40999999997</v>
      </c>
      <c r="I25" s="29">
        <f>IF(SUM($D24:I24)=1,$C24-SUM($D25:H25),TRUNC($C24*I24,2))</f>
        <v>315066.40999999997</v>
      </c>
      <c r="J25" s="29">
        <f>IF(SUM($D24:J24)=1,$C24-SUM($D25:I25),TRUNC($C24*J24,2))</f>
        <v>315066.40999999997</v>
      </c>
      <c r="K25" s="29">
        <f>IF(SUM($D24:K24)=1,$C24-SUM($D25:J25),TRUNC($C24*K24,2))</f>
        <v>315066.40999999997</v>
      </c>
      <c r="L25" s="29">
        <f>IF(SUM($D24:L24)=1,$C24-SUM($D25:K25),TRUNC($C24*L24,2))</f>
        <v>315066.40999999997</v>
      </c>
      <c r="M25" s="29">
        <f>IF(SUM($D24:M24)=1,$C24-SUM($D25:L25),TRUNC($C24*M24,2))</f>
        <v>315066.40999999997</v>
      </c>
      <c r="N25" s="29">
        <f>IF(SUM($D24:N24)=1,$C24-SUM($D25:M25),TRUNC($C24*N24,2))</f>
        <v>315066.40999999997</v>
      </c>
      <c r="O25" s="29">
        <f>IF(SUM($D24:O24)=1,$C24-SUM($D25:N25),TRUNC($C24*O24,2))</f>
        <v>315066.45999999996</v>
      </c>
      <c r="P25" s="29">
        <f>IF(SUM($D24:P24)=1,$C24-SUM($D25:O25),TRUNC($C24*P24,2))</f>
        <v>0</v>
      </c>
      <c r="Q25" s="29">
        <f>IF(SUM($D24:Q24)=1,$C24-SUM($D25:P25),TRUNC($C24*Q24,2))</f>
        <v>0</v>
      </c>
      <c r="R25" s="29">
        <f>IF(SUM($D24:R24)=1,$C24-SUM($D25:Q25),TRUNC($C24*R24,2))</f>
        <v>0</v>
      </c>
      <c r="S25" s="38">
        <f t="shared" si="2"/>
        <v>3150664.15</v>
      </c>
    </row>
    <row r="26" spans="1:19" s="11" customFormat="1" ht="15" thickBot="1" x14ac:dyDescent="0.25">
      <c r="A26" s="166">
        <v>10</v>
      </c>
      <c r="B26" s="167" t="str">
        <f>VLOOKUP($A26,'Orçamento sintético SD'!$A$7:$J$174,4,FALSE)</f>
        <v>SERVIÇOS COMPLEMENTARES</v>
      </c>
      <c r="C26" s="168">
        <f>VLOOKUP($A26,'Orçamento sintético SD'!$A$7:$J$174,9,FALSE)</f>
        <v>385889.31</v>
      </c>
      <c r="D26" s="95"/>
      <c r="E26" s="96"/>
      <c r="F26" s="96"/>
      <c r="G26" s="96"/>
      <c r="H26" s="96"/>
      <c r="I26" s="96"/>
      <c r="J26" s="95"/>
      <c r="K26" s="96"/>
      <c r="L26" s="96"/>
      <c r="M26" s="96"/>
      <c r="N26" s="96"/>
      <c r="O26" s="96">
        <v>0.25</v>
      </c>
      <c r="P26" s="96">
        <v>0.25</v>
      </c>
      <c r="Q26" s="96">
        <v>0.25</v>
      </c>
      <c r="R26" s="96">
        <v>0.25</v>
      </c>
      <c r="S26" s="37">
        <f t="shared" si="2"/>
        <v>1</v>
      </c>
    </row>
    <row r="27" spans="1:19" s="11" customFormat="1" ht="15" thickTop="1" x14ac:dyDescent="0.2">
      <c r="A27" s="166"/>
      <c r="B27" s="167"/>
      <c r="C27" s="168"/>
      <c r="D27" s="29">
        <f>TRUNC($C26*D26,2)</f>
        <v>0</v>
      </c>
      <c r="E27" s="29">
        <f>IF(SUM($D26:E26)=1,$C26-SUM($D27:D27),TRUNC($C26*E26,2))</f>
        <v>0</v>
      </c>
      <c r="F27" s="29">
        <f>IF(SUM($D26:F26)=1,$C26-SUM($D27:E27),TRUNC($C26*F26,2))</f>
        <v>0</v>
      </c>
      <c r="G27" s="29">
        <f>IF(SUM($D26:G26)=1,$C26-SUM($D27:F27),TRUNC($C26*G26,2))</f>
        <v>0</v>
      </c>
      <c r="H27" s="29">
        <f>IF(SUM($D26:H26)=1,$C26-SUM($D27:G27),TRUNC($C26*H26,2))</f>
        <v>0</v>
      </c>
      <c r="I27" s="29">
        <f>IF(SUM($D26:I26)=1,$C26-SUM($D27:H27),TRUNC($C26*I26,2))</f>
        <v>0</v>
      </c>
      <c r="J27" s="29">
        <f>IF(SUM($D26:J26)=1,$C26-SUM($D27:I27),TRUNC($C26*J26,2))</f>
        <v>0</v>
      </c>
      <c r="K27" s="29">
        <f>IF(SUM($D26:K26)=1,$C26-SUM($D27:J27),TRUNC($C26*K26,2))</f>
        <v>0</v>
      </c>
      <c r="L27" s="29">
        <f>IF(SUM($D26:L26)=1,$C26-SUM($D27:K27),TRUNC($C26*L26,2))</f>
        <v>0</v>
      </c>
      <c r="M27" s="29">
        <f>IF(SUM($D26:M26)=1,$C26-SUM($D27:L27),TRUNC($C26*M26,2))</f>
        <v>0</v>
      </c>
      <c r="N27" s="29">
        <f>IF(SUM($D26:N26)=1,$C26-SUM($D27:M27),TRUNC($C26*N26,2))</f>
        <v>0</v>
      </c>
      <c r="O27" s="29">
        <f>IF(SUM($D26:O26)=1,$C26-SUM($D27:N27),TRUNC($C26*O26,2))</f>
        <v>96472.320000000007</v>
      </c>
      <c r="P27" s="29">
        <f>IF(SUM($D26:P26)=1,$C26-SUM($D27:O27),TRUNC($C26*P26,2))</f>
        <v>96472.320000000007</v>
      </c>
      <c r="Q27" s="29">
        <f>IF(SUM($D26:Q26)=1,$C26-SUM($D27:P27),TRUNC($C26*Q26,2))</f>
        <v>96472.320000000007</v>
      </c>
      <c r="R27" s="29">
        <f>IF(SUM($D26:R26)=1,$C26-SUM($D27:Q27),TRUNC($C26*R26,2))</f>
        <v>96472.349999999977</v>
      </c>
      <c r="S27" s="38">
        <f t="shared" si="2"/>
        <v>385889.31</v>
      </c>
    </row>
    <row r="28" spans="1:19" s="11" customFormat="1" ht="15" thickBot="1" x14ac:dyDescent="0.25">
      <c r="A28" s="166">
        <v>11</v>
      </c>
      <c r="B28" s="167" t="str">
        <f>VLOOKUP($A28,'Orçamento sintético SD'!$A$7:$J$174,4,FALSE)</f>
        <v>PASSEIO COM ACESSIBILIDADE</v>
      </c>
      <c r="C28" s="168">
        <f>VLOOKUP($A28,'Orçamento sintético SD'!$A$7:$J$174,9,FALSE)</f>
        <v>494744.01</v>
      </c>
      <c r="D28" s="95"/>
      <c r="E28" s="96"/>
      <c r="F28" s="96"/>
      <c r="G28" s="96"/>
      <c r="H28" s="96"/>
      <c r="I28" s="96"/>
      <c r="J28" s="96"/>
      <c r="K28" s="96"/>
      <c r="L28" s="96"/>
      <c r="M28" s="96"/>
      <c r="N28" s="96"/>
      <c r="O28" s="96">
        <v>0.25</v>
      </c>
      <c r="P28" s="96">
        <v>0.25</v>
      </c>
      <c r="Q28" s="96">
        <v>0.25</v>
      </c>
      <c r="R28" s="96">
        <v>0.25</v>
      </c>
      <c r="S28" s="37">
        <f t="shared" si="2"/>
        <v>1</v>
      </c>
    </row>
    <row r="29" spans="1:19" s="11" customFormat="1" ht="15" thickTop="1" x14ac:dyDescent="0.2">
      <c r="A29" s="166"/>
      <c r="B29" s="167"/>
      <c r="C29" s="168"/>
      <c r="D29" s="29">
        <f>TRUNC($C28*D28,2)</f>
        <v>0</v>
      </c>
      <c r="E29" s="29">
        <f>IF(SUM($D28:E28)=1,$C28-SUM($D29:D29),TRUNC($C28*E28,2))</f>
        <v>0</v>
      </c>
      <c r="F29" s="29">
        <f>IF(SUM($D28:F28)=1,$C28-SUM($D29:E29),TRUNC($C28*F28,2))</f>
        <v>0</v>
      </c>
      <c r="G29" s="29">
        <f>IF(SUM($D28:G28)=1,$C28-SUM($D29:F29),TRUNC($C28*G28,2))</f>
        <v>0</v>
      </c>
      <c r="H29" s="29">
        <f>IF(SUM($D28:H28)=1,$C28-SUM($D29:G29),TRUNC($C28*H28,2))</f>
        <v>0</v>
      </c>
      <c r="I29" s="29">
        <f>IF(SUM($D28:I28)=1,$C28-SUM($D29:H29),TRUNC($C28*I28,2))</f>
        <v>0</v>
      </c>
      <c r="J29" s="29">
        <f>IF(SUM($D28:J28)=1,$C28-SUM($D29:I29),TRUNC($C28*J28,2))</f>
        <v>0</v>
      </c>
      <c r="K29" s="29">
        <f>IF(SUM($D28:K28)=1,$C28-SUM($D29:J29),TRUNC($C28*K28,2))</f>
        <v>0</v>
      </c>
      <c r="L29" s="29">
        <f>IF(SUM($D28:L28)=1,$C28-SUM($D29:K29),TRUNC($C28*L28,2))</f>
        <v>0</v>
      </c>
      <c r="M29" s="29">
        <f>IF(SUM($D28:M28)=1,$C28-SUM($D29:L29),TRUNC($C28*M28,2))</f>
        <v>0</v>
      </c>
      <c r="N29" s="29">
        <f>IF(SUM($D28:N28)=1,$C28-SUM($D29:M29),TRUNC($C28*N28,2))</f>
        <v>0</v>
      </c>
      <c r="O29" s="29">
        <f>IF(SUM($D28:O28)=1,$C28-SUM($D29:N29),TRUNC($C28*O28,2))</f>
        <v>123686</v>
      </c>
      <c r="P29" s="29">
        <f>IF(SUM($D28:P28)=1,$C28-SUM($D29:O29),TRUNC($C28*P28,2))</f>
        <v>123686</v>
      </c>
      <c r="Q29" s="29">
        <f>IF(SUM($D28:Q28)=1,$C28-SUM($D29:P29),TRUNC($C28*Q28,2))</f>
        <v>123686</v>
      </c>
      <c r="R29" s="29">
        <f>IF(SUM($D28:R28)=1,$C28-SUM($D29:Q29),TRUNC($C28*R28,2))</f>
        <v>123686.01000000001</v>
      </c>
      <c r="S29" s="38">
        <f t="shared" si="2"/>
        <v>494744.01</v>
      </c>
    </row>
    <row r="30" spans="1:19" s="11" customFormat="1" ht="15" thickBot="1" x14ac:dyDescent="0.25">
      <c r="A30" s="166">
        <v>12</v>
      </c>
      <c r="B30" s="167" t="str">
        <f>VLOOKUP($A30,'Orçamento sintético SD'!$A$7:$J$174,4,FALSE)</f>
        <v>SINALIZAÇÃO VIÁRIA DEFINITIVA HORIZONTAL E VERTICAL E DISPOSITIVOS DE SEGURANÇA</v>
      </c>
      <c r="C30" s="168">
        <f>VLOOKUP($A30,'Orçamento sintético SD'!$A$7:$J$174,9,FALSE)</f>
        <v>96755.13</v>
      </c>
      <c r="D30" s="95"/>
      <c r="E30" s="96"/>
      <c r="F30" s="96"/>
      <c r="G30" s="96"/>
      <c r="H30" s="96"/>
      <c r="I30" s="96"/>
      <c r="J30" s="95"/>
      <c r="K30" s="96"/>
      <c r="L30" s="96"/>
      <c r="M30" s="96"/>
      <c r="N30" s="96"/>
      <c r="O30" s="96"/>
      <c r="P30" s="96"/>
      <c r="Q30" s="96">
        <v>0.5</v>
      </c>
      <c r="R30" s="96">
        <v>0.5</v>
      </c>
      <c r="S30" s="37">
        <f t="shared" si="2"/>
        <v>1</v>
      </c>
    </row>
    <row r="31" spans="1:19" s="11" customFormat="1" ht="15" thickTop="1" x14ac:dyDescent="0.2">
      <c r="A31" s="166"/>
      <c r="B31" s="167"/>
      <c r="C31" s="168"/>
      <c r="D31" s="29">
        <f>TRUNC($C30*D30,2)</f>
        <v>0</v>
      </c>
      <c r="E31" s="29">
        <f>IF(SUM($D30:E30)=1,$C30-SUM($D31:D31),TRUNC($C30*E30,2))</f>
        <v>0</v>
      </c>
      <c r="F31" s="29">
        <f>IF(SUM($D30:F30)=1,$C30-SUM($D31:E31),TRUNC($C30*F30,2))</f>
        <v>0</v>
      </c>
      <c r="G31" s="29">
        <f>IF(SUM($D30:G30)=1,$C30-SUM($D31:F31),TRUNC($C30*G30,2))</f>
        <v>0</v>
      </c>
      <c r="H31" s="29">
        <f>IF(SUM($D30:H30)=1,$C30-SUM($D31:G31),TRUNC($C30*H30,2))</f>
        <v>0</v>
      </c>
      <c r="I31" s="29">
        <f>IF(SUM($D30:I30)=1,$C30-SUM($D31:H31),TRUNC($C30*I30,2))</f>
        <v>0</v>
      </c>
      <c r="J31" s="29">
        <f>IF(SUM($D30:J30)=1,$C30-SUM($D31:I31),TRUNC($C30*J30,2))</f>
        <v>0</v>
      </c>
      <c r="K31" s="29">
        <f>IF(SUM($D30:K30)=1,$C30-SUM($D31:J31),TRUNC($C30*K30,2))</f>
        <v>0</v>
      </c>
      <c r="L31" s="29">
        <f>IF(SUM($D30:L30)=1,$C30-SUM($D31:K31),TRUNC($C30*L30,2))</f>
        <v>0</v>
      </c>
      <c r="M31" s="29">
        <f>IF(SUM($D30:M30)=1,$C30-SUM($D31:L31),TRUNC($C30*M30,2))</f>
        <v>0</v>
      </c>
      <c r="N31" s="29">
        <f>IF(SUM($D30:N30)=1,$C30-SUM($D31:M31),TRUNC($C30*N30,2))</f>
        <v>0</v>
      </c>
      <c r="O31" s="29">
        <f>IF(SUM($D30:O30)=1,$C30-SUM($D31:N31),TRUNC($C30*O30,2))</f>
        <v>0</v>
      </c>
      <c r="P31" s="29">
        <f>IF(SUM($D30:P30)=1,$C30-SUM($D31:O31),TRUNC($C30*P30,2))</f>
        <v>0</v>
      </c>
      <c r="Q31" s="29">
        <f>IF(SUM($D30:Q30)=1,$C30-SUM($D31:P31),TRUNC($C30*Q30,2))</f>
        <v>48377.56</v>
      </c>
      <c r="R31" s="29">
        <f>IF(SUM($D30:R30)=1,$C30-SUM($D31:Q31),TRUNC($C30*R30,2))</f>
        <v>48377.570000000007</v>
      </c>
      <c r="S31" s="38">
        <f t="shared" si="2"/>
        <v>96755.13</v>
      </c>
    </row>
    <row r="32" spans="1:19" s="11" customFormat="1" ht="15" thickBot="1" x14ac:dyDescent="0.25">
      <c r="A32" s="166">
        <v>13</v>
      </c>
      <c r="B32" s="167" t="str">
        <f>VLOOKUP($A32,'Orçamento sintético SD'!$A$7:$J$174,4,FALSE)</f>
        <v>ADMINISTRAÇÃO LOCAL</v>
      </c>
      <c r="C32" s="168">
        <f>VLOOKUP($A32,'Orçamento sintético SD'!$A$7:$J$174,9,FALSE)</f>
        <v>472131.42</v>
      </c>
      <c r="D32" s="95">
        <f t="shared" ref="D32:M32" si="3">ROUND(SUMIF(D8:D31,"&gt;1")/($C$34-$C$32),4)</f>
        <v>6.9199999999999998E-2</v>
      </c>
      <c r="E32" s="96">
        <f t="shared" si="3"/>
        <v>6.4199999999999993E-2</v>
      </c>
      <c r="F32" s="96">
        <f t="shared" si="3"/>
        <v>0.1082</v>
      </c>
      <c r="G32" s="96">
        <f t="shared" si="3"/>
        <v>0.1082</v>
      </c>
      <c r="H32" s="96">
        <f t="shared" si="3"/>
        <v>8.77E-2</v>
      </c>
      <c r="I32" s="96">
        <f t="shared" si="3"/>
        <v>8.77E-2</v>
      </c>
      <c r="J32" s="95">
        <f t="shared" si="3"/>
        <v>8.77E-2</v>
      </c>
      <c r="K32" s="96">
        <f t="shared" si="3"/>
        <v>8.7499999999999994E-2</v>
      </c>
      <c r="L32" s="96">
        <f t="shared" si="3"/>
        <v>4.5199999999999997E-2</v>
      </c>
      <c r="M32" s="96">
        <f t="shared" si="3"/>
        <v>4.5199999999999997E-2</v>
      </c>
      <c r="N32" s="96">
        <f t="shared" ref="N32:Q32" si="4">ROUND(SUMIF(N8:N31,"&gt;1")/($C$34-$C$32),4)</f>
        <v>4.9799999999999997E-2</v>
      </c>
      <c r="O32" s="96">
        <f t="shared" si="4"/>
        <v>7.3999999999999996E-2</v>
      </c>
      <c r="P32" s="96">
        <f t="shared" si="4"/>
        <v>2.4899999999999999E-2</v>
      </c>
      <c r="Q32" s="96">
        <f t="shared" si="4"/>
        <v>3.0200000000000001E-2</v>
      </c>
      <c r="R32" s="96">
        <f>1-SUM(D32:Q32)</f>
        <v>3.0299999999999994E-2</v>
      </c>
      <c r="S32" s="37">
        <f t="shared" si="2"/>
        <v>1</v>
      </c>
    </row>
    <row r="33" spans="1:20" s="11" customFormat="1" ht="15" thickTop="1" x14ac:dyDescent="0.2">
      <c r="A33" s="166"/>
      <c r="B33" s="167"/>
      <c r="C33" s="168"/>
      <c r="D33" s="29">
        <f>TRUNC($C32*D32,2)</f>
        <v>32671.49</v>
      </c>
      <c r="E33" s="29">
        <f>IF(SUM($D32:E32)=1,$C32-SUM($D33:D33),TRUNC($C32*E32,2))</f>
        <v>30310.83</v>
      </c>
      <c r="F33" s="29">
        <f>IF(SUM($D32:F32)=1,$C32-SUM($D33:E33),TRUNC($C32*F32,2))</f>
        <v>51084.61</v>
      </c>
      <c r="G33" s="29">
        <f>IF(SUM($D32:G32)=1,$C32-SUM($D33:F33),TRUNC($C32*G32,2))</f>
        <v>51084.61</v>
      </c>
      <c r="H33" s="29">
        <f>IF(SUM($D32:H32)=1,$C32-SUM($D33:G33),TRUNC($C32*H32,2))</f>
        <v>41405.919999999998</v>
      </c>
      <c r="I33" s="29">
        <f>IF(SUM($D32:I32)=1,$C32-SUM($D33:H33),TRUNC($C32*I32,2))</f>
        <v>41405.919999999998</v>
      </c>
      <c r="J33" s="29">
        <f>IF(SUM($D32:J32)=1,$C32-SUM($D33:I33),TRUNC($C32*J32,2))</f>
        <v>41405.919999999998</v>
      </c>
      <c r="K33" s="29">
        <f>IF(SUM($D32:K32)=1,$C32-SUM($D33:J33),TRUNC($C32*K32,2))</f>
        <v>41311.49</v>
      </c>
      <c r="L33" s="29">
        <f>IF(SUM($D32:L32)=1,$C32-SUM($D33:K33),TRUNC($C32*L32,2))</f>
        <v>21340.34</v>
      </c>
      <c r="M33" s="29">
        <f>IF(SUM($D32:M32)=1,$C32-SUM($D33:L33),TRUNC($C32*M32,2))</f>
        <v>21340.34</v>
      </c>
      <c r="N33" s="29">
        <f>IF(SUM($D32:N32)=1,$C32-SUM($D33:M33),TRUNC($C32*N32,2))</f>
        <v>23512.14</v>
      </c>
      <c r="O33" s="29">
        <f>IF(SUM($D32:O32)=1,$C32-SUM($D33:N33),TRUNC($C32*O32,2))</f>
        <v>34937.72</v>
      </c>
      <c r="P33" s="29">
        <f>IF(SUM($D32:P32)=1,$C32-SUM($D33:O33),TRUNC($C32*P32,2))</f>
        <v>11756.07</v>
      </c>
      <c r="Q33" s="29">
        <f>IF(SUM($D32:Q32)=1,$C32-SUM($D33:P33),TRUNC($C32*Q32,2))</f>
        <v>14258.36</v>
      </c>
      <c r="R33" s="29">
        <f>IF(SUM($D32:R32)=1,$C32-SUM($D33:Q33),TRUNC($C32*R32,2))</f>
        <v>14305.659999999916</v>
      </c>
      <c r="S33" s="38">
        <f t="shared" si="2"/>
        <v>472131.42</v>
      </c>
    </row>
    <row r="34" spans="1:20" s="11" customFormat="1" x14ac:dyDescent="0.2">
      <c r="A34" s="169" t="s">
        <v>13</v>
      </c>
      <c r="B34" s="170"/>
      <c r="C34" s="171">
        <f>SUM(C8:C33)</f>
        <v>9562968.370000001</v>
      </c>
      <c r="D34" s="34">
        <f t="shared" ref="D34:R34" si="5">SUMIF(D8:D33,"&gt;1")</f>
        <v>662032.15</v>
      </c>
      <c r="E34" s="34">
        <f t="shared" si="5"/>
        <v>614126.55999999994</v>
      </c>
      <c r="F34" s="34">
        <f t="shared" si="5"/>
        <v>1034998.7899999999</v>
      </c>
      <c r="G34" s="34">
        <f t="shared" si="5"/>
        <v>1034998.7899999999</v>
      </c>
      <c r="H34" s="34">
        <f t="shared" si="5"/>
        <v>838789.41</v>
      </c>
      <c r="I34" s="34">
        <f t="shared" si="5"/>
        <v>838789.41</v>
      </c>
      <c r="J34" s="34">
        <f t="shared" si="5"/>
        <v>838789.41</v>
      </c>
      <c r="K34" s="34">
        <f t="shared" si="5"/>
        <v>836357.78</v>
      </c>
      <c r="L34" s="34">
        <f t="shared" si="5"/>
        <v>431867.26999999996</v>
      </c>
      <c r="M34" s="34">
        <f t="shared" si="5"/>
        <v>431867.26999999996</v>
      </c>
      <c r="N34" s="34">
        <f t="shared" ref="N34:Q34" si="6">SUMIF(N8:N33,"&gt;1")</f>
        <v>476394.56</v>
      </c>
      <c r="O34" s="34">
        <f t="shared" si="6"/>
        <v>707978.61999999988</v>
      </c>
      <c r="P34" s="34">
        <f t="shared" si="6"/>
        <v>238049.11000000002</v>
      </c>
      <c r="Q34" s="34">
        <f t="shared" si="6"/>
        <v>288928.95999999996</v>
      </c>
      <c r="R34" s="34">
        <f t="shared" si="5"/>
        <v>289000.27999999991</v>
      </c>
      <c r="S34" s="34">
        <f t="shared" si="2"/>
        <v>9562968.3699999992</v>
      </c>
    </row>
    <row r="35" spans="1:20" s="11" customFormat="1" x14ac:dyDescent="0.2">
      <c r="A35" s="169"/>
      <c r="B35" s="170"/>
      <c r="C35" s="172"/>
      <c r="D35" s="103">
        <f>D34/$C$34</f>
        <v>6.9228729447319087E-2</v>
      </c>
      <c r="E35" s="103">
        <f>E34/$C$34</f>
        <v>6.4219239909501014E-2</v>
      </c>
      <c r="F35" s="103">
        <f t="shared" ref="F35" si="7">F34/$C$34</f>
        <v>0.108229866496986</v>
      </c>
      <c r="G35" s="103">
        <f t="shared" ref="G35:R35" si="8">G34/$C$34</f>
        <v>0.108229866496986</v>
      </c>
      <c r="H35" s="103">
        <f t="shared" si="8"/>
        <v>8.7712243473623441E-2</v>
      </c>
      <c r="I35" s="103">
        <f t="shared" si="8"/>
        <v>8.7712243473623441E-2</v>
      </c>
      <c r="J35" s="103">
        <f t="shared" si="8"/>
        <v>8.7712243473623441E-2</v>
      </c>
      <c r="K35" s="103">
        <f t="shared" si="8"/>
        <v>8.7457967823436386E-2</v>
      </c>
      <c r="L35" s="103">
        <f t="shared" si="8"/>
        <v>4.516037837736777E-2</v>
      </c>
      <c r="M35" s="103">
        <f t="shared" si="8"/>
        <v>4.516037837736777E-2</v>
      </c>
      <c r="N35" s="103">
        <f t="shared" ref="N35:Q35" si="9">N34/$C$34</f>
        <v>4.9816598943744073E-2</v>
      </c>
      <c r="O35" s="103">
        <f t="shared" si="9"/>
        <v>7.4033353725293127E-2</v>
      </c>
      <c r="P35" s="103">
        <f t="shared" si="9"/>
        <v>2.4892805328812353E-2</v>
      </c>
      <c r="Q35" s="103">
        <f t="shared" si="9"/>
        <v>3.0213313358475526E-2</v>
      </c>
      <c r="R35" s="103">
        <f t="shared" si="8"/>
        <v>3.0220771293840418E-2</v>
      </c>
      <c r="S35" s="103">
        <f t="shared" si="2"/>
        <v>0.99999999999999967</v>
      </c>
    </row>
    <row r="36" spans="1:20" s="11" customFormat="1" x14ac:dyDescent="0.2">
      <c r="A36" s="173" t="s">
        <v>19</v>
      </c>
      <c r="B36" s="174"/>
      <c r="C36" s="100">
        <f>ROUND(T36/C34,8)</f>
        <v>0.78679105999999999</v>
      </c>
      <c r="D36" s="101">
        <f t="shared" ref="D36:Q36" si="10">TRUNC($C36*D$34,2)</f>
        <v>520880.97</v>
      </c>
      <c r="E36" s="101">
        <f t="shared" si="10"/>
        <v>483189.28</v>
      </c>
      <c r="F36" s="101">
        <f t="shared" si="10"/>
        <v>814327.79</v>
      </c>
      <c r="G36" s="101">
        <f t="shared" si="10"/>
        <v>814327.79</v>
      </c>
      <c r="H36" s="101">
        <f t="shared" si="10"/>
        <v>659952</v>
      </c>
      <c r="I36" s="101">
        <f t="shared" si="10"/>
        <v>659952</v>
      </c>
      <c r="J36" s="101">
        <f t="shared" si="10"/>
        <v>659952</v>
      </c>
      <c r="K36" s="101">
        <f t="shared" si="10"/>
        <v>658038.81999999995</v>
      </c>
      <c r="L36" s="101">
        <f t="shared" si="10"/>
        <v>339789.3</v>
      </c>
      <c r="M36" s="101">
        <f t="shared" si="10"/>
        <v>339789.3</v>
      </c>
      <c r="N36" s="101">
        <f t="shared" si="10"/>
        <v>374822.98</v>
      </c>
      <c r="O36" s="101">
        <f t="shared" si="10"/>
        <v>557031.24</v>
      </c>
      <c r="P36" s="101">
        <f t="shared" si="10"/>
        <v>187294.91</v>
      </c>
      <c r="Q36" s="101">
        <f t="shared" si="10"/>
        <v>227326.72</v>
      </c>
      <c r="R36" s="101">
        <f>T36-SUM(D36:Q36)</f>
        <v>227382.88999999966</v>
      </c>
      <c r="S36" s="101">
        <f t="shared" si="2"/>
        <v>7524057.9900000002</v>
      </c>
      <c r="T36" s="13">
        <v>7524057.9900000002</v>
      </c>
    </row>
    <row r="37" spans="1:20" s="11" customFormat="1" x14ac:dyDescent="0.2">
      <c r="A37" s="146"/>
      <c r="B37" s="147" t="s">
        <v>814</v>
      </c>
      <c r="C37" s="102">
        <f>1-C36</f>
        <v>0.21320894000000001</v>
      </c>
      <c r="D37" s="101">
        <f t="shared" ref="D37:R37" si="11">D34-D36</f>
        <v>141151.18000000005</v>
      </c>
      <c r="E37" s="101">
        <f t="shared" si="11"/>
        <v>130937.27999999991</v>
      </c>
      <c r="F37" s="101">
        <f t="shared" si="11"/>
        <v>220670.99999999988</v>
      </c>
      <c r="G37" s="101">
        <f t="shared" si="11"/>
        <v>220670.99999999988</v>
      </c>
      <c r="H37" s="101">
        <f t="shared" si="11"/>
        <v>178837.41000000003</v>
      </c>
      <c r="I37" s="101">
        <f t="shared" si="11"/>
        <v>178837.41000000003</v>
      </c>
      <c r="J37" s="101">
        <f t="shared" si="11"/>
        <v>178837.41000000003</v>
      </c>
      <c r="K37" s="101">
        <f t="shared" si="11"/>
        <v>178318.96000000008</v>
      </c>
      <c r="L37" s="101">
        <f t="shared" si="11"/>
        <v>92077.969999999972</v>
      </c>
      <c r="M37" s="101">
        <f t="shared" si="11"/>
        <v>92077.969999999972</v>
      </c>
      <c r="N37" s="101">
        <f t="shared" si="11"/>
        <v>101571.58000000002</v>
      </c>
      <c r="O37" s="101">
        <f t="shared" si="11"/>
        <v>150947.37999999989</v>
      </c>
      <c r="P37" s="101">
        <f t="shared" si="11"/>
        <v>50754.200000000012</v>
      </c>
      <c r="Q37" s="101">
        <f t="shared" si="11"/>
        <v>61602.239999999962</v>
      </c>
      <c r="R37" s="101">
        <f t="shared" si="11"/>
        <v>61617.390000000247</v>
      </c>
      <c r="S37" s="101">
        <f t="shared" si="2"/>
        <v>2038910.38</v>
      </c>
      <c r="T37" s="13"/>
    </row>
    <row r="38" spans="1:20" s="11" customFormat="1" x14ac:dyDescent="0.2">
      <c r="A38" s="169" t="s">
        <v>20</v>
      </c>
      <c r="B38" s="170"/>
      <c r="C38" s="104" t="s">
        <v>10</v>
      </c>
      <c r="D38" s="105">
        <f>D34</f>
        <v>662032.15</v>
      </c>
      <c r="E38" s="105">
        <f t="shared" ref="E38:N38" si="12">D38+E34</f>
        <v>1276158.71</v>
      </c>
      <c r="F38" s="105">
        <f t="shared" si="12"/>
        <v>2311157.5</v>
      </c>
      <c r="G38" s="105">
        <f t="shared" si="12"/>
        <v>3346156.29</v>
      </c>
      <c r="H38" s="105">
        <f t="shared" si="12"/>
        <v>4184945.7</v>
      </c>
      <c r="I38" s="105">
        <f t="shared" si="12"/>
        <v>5023735.1100000003</v>
      </c>
      <c r="J38" s="105">
        <f t="shared" si="12"/>
        <v>5862524.5200000005</v>
      </c>
      <c r="K38" s="105">
        <f t="shared" si="12"/>
        <v>6698882.3000000007</v>
      </c>
      <c r="L38" s="105">
        <f t="shared" si="12"/>
        <v>7130749.5700000003</v>
      </c>
      <c r="M38" s="105">
        <f t="shared" si="12"/>
        <v>7562616.8399999999</v>
      </c>
      <c r="N38" s="105">
        <f t="shared" si="12"/>
        <v>8039011.3999999994</v>
      </c>
      <c r="O38" s="105">
        <f t="shared" ref="O38:R38" si="13">N38+O34</f>
        <v>8746990.0199999996</v>
      </c>
      <c r="P38" s="105">
        <f t="shared" si="13"/>
        <v>8985039.129999999</v>
      </c>
      <c r="Q38" s="105">
        <f t="shared" si="13"/>
        <v>9273968.0899999999</v>
      </c>
      <c r="R38" s="105">
        <f t="shared" si="13"/>
        <v>9562968.3699999992</v>
      </c>
      <c r="S38" s="30"/>
    </row>
    <row r="39" spans="1:20" s="11" customFormat="1" x14ac:dyDescent="0.2">
      <c r="A39" s="169"/>
      <c r="B39" s="170"/>
      <c r="C39" s="36" t="s">
        <v>11</v>
      </c>
      <c r="D39" s="35">
        <f>D38/$C$34</f>
        <v>6.9228729447319087E-2</v>
      </c>
      <c r="E39" s="35">
        <f>E38/$C$34</f>
        <v>0.1334479693568201</v>
      </c>
      <c r="F39" s="35">
        <f t="shared" ref="F39" si="14">F38/$C$34</f>
        <v>0.24167783585380612</v>
      </c>
      <c r="G39" s="35">
        <f t="shared" ref="G39:M39" si="15">G38/$C$34</f>
        <v>0.3499077023507921</v>
      </c>
      <c r="H39" s="35">
        <f t="shared" si="15"/>
        <v>0.4376199458244156</v>
      </c>
      <c r="I39" s="35">
        <f t="shared" si="15"/>
        <v>0.52533218929803904</v>
      </c>
      <c r="J39" s="35">
        <f t="shared" si="15"/>
        <v>0.61304443277166254</v>
      </c>
      <c r="K39" s="35">
        <f t="shared" si="15"/>
        <v>0.70050240059509894</v>
      </c>
      <c r="L39" s="35">
        <f t="shared" si="15"/>
        <v>0.74566277897246669</v>
      </c>
      <c r="M39" s="35">
        <f t="shared" si="15"/>
        <v>0.79082315734983433</v>
      </c>
      <c r="N39" s="35">
        <f t="shared" ref="N39" si="16">N38/$C$34</f>
        <v>0.84063975629357834</v>
      </c>
      <c r="O39" s="35">
        <f t="shared" ref="O39:R39" si="17">O38/$C$34</f>
        <v>0.91467311001887153</v>
      </c>
      <c r="P39" s="35">
        <f t="shared" si="17"/>
        <v>0.93956591534768386</v>
      </c>
      <c r="Q39" s="35">
        <f t="shared" si="17"/>
        <v>0.9697792287061594</v>
      </c>
      <c r="R39" s="35">
        <f t="shared" si="17"/>
        <v>0.99999999999999978</v>
      </c>
      <c r="S39" s="31"/>
    </row>
    <row r="40" spans="1:20" s="11" customFormat="1" x14ac:dyDescent="0.2"/>
    <row r="41" spans="1:20" s="11" customFormat="1" x14ac:dyDescent="0.2"/>
    <row r="42" spans="1:20" s="11" customFormat="1" x14ac:dyDescent="0.2"/>
    <row r="43" spans="1:20" s="11" customFormat="1" x14ac:dyDescent="0.2"/>
    <row r="44" spans="1:20" s="11" customFormat="1" x14ac:dyDescent="0.2"/>
    <row r="45" spans="1:20" s="11" customFormat="1" x14ac:dyDescent="0.2"/>
    <row r="46" spans="1:20" s="11" customFormat="1" x14ac:dyDescent="0.2"/>
    <row r="47" spans="1:20" s="11" customFormat="1" x14ac:dyDescent="0.2"/>
    <row r="48" spans="1:20" s="11" customFormat="1" x14ac:dyDescent="0.2"/>
    <row r="49" s="11" customFormat="1" x14ac:dyDescent="0.2"/>
    <row r="50" s="11" customFormat="1" x14ac:dyDescent="0.2"/>
    <row r="51" s="11" customFormat="1" x14ac:dyDescent="0.2"/>
    <row r="52" s="11" customFormat="1" x14ac:dyDescent="0.2"/>
    <row r="53" s="11" customFormat="1" x14ac:dyDescent="0.2"/>
    <row r="54" s="11" customFormat="1" x14ac:dyDescent="0.2"/>
    <row r="55" s="11" customFormat="1" x14ac:dyDescent="0.2"/>
    <row r="56" s="11" customFormat="1" x14ac:dyDescent="0.2"/>
    <row r="57" s="11" customFormat="1" x14ac:dyDescent="0.2"/>
    <row r="58" s="11" customFormat="1" x14ac:dyDescent="0.2"/>
    <row r="59" s="11" customFormat="1" x14ac:dyDescent="0.2"/>
    <row r="60" s="11" customFormat="1" x14ac:dyDescent="0.2"/>
    <row r="61" s="11" customFormat="1" x14ac:dyDescent="0.2"/>
    <row r="62" s="11" customFormat="1" x14ac:dyDescent="0.2"/>
    <row r="63" s="11" customFormat="1" x14ac:dyDescent="0.2"/>
    <row r="64" s="11" customFormat="1" x14ac:dyDescent="0.2"/>
    <row r="65" s="11" customFormat="1" x14ac:dyDescent="0.2"/>
    <row r="66" s="11" customFormat="1" x14ac:dyDescent="0.2"/>
    <row r="67" s="11" customFormat="1" x14ac:dyDescent="0.2"/>
    <row r="68" s="11" customFormat="1" x14ac:dyDescent="0.2"/>
    <row r="69" s="11" customFormat="1" x14ac:dyDescent="0.2"/>
    <row r="70" s="11" customFormat="1" x14ac:dyDescent="0.2"/>
    <row r="71" s="11" customFormat="1" x14ac:dyDescent="0.2"/>
    <row r="72" s="11" customFormat="1" x14ac:dyDescent="0.2"/>
    <row r="73" s="11" customFormat="1" x14ac:dyDescent="0.2"/>
    <row r="74" s="11" customFormat="1" x14ac:dyDescent="0.2"/>
    <row r="75" s="11" customFormat="1" x14ac:dyDescent="0.2"/>
    <row r="76" s="11" customFormat="1" x14ac:dyDescent="0.2"/>
    <row r="77" s="11" customFormat="1" x14ac:dyDescent="0.2"/>
    <row r="78" s="11" customFormat="1" x14ac:dyDescent="0.2"/>
    <row r="79" s="11" customFormat="1" x14ac:dyDescent="0.2"/>
    <row r="80" s="11" customFormat="1" x14ac:dyDescent="0.2"/>
    <row r="81" s="11" customFormat="1" x14ac:dyDescent="0.2"/>
    <row r="82" s="11" customFormat="1" x14ac:dyDescent="0.2"/>
    <row r="83" s="11" customFormat="1" x14ac:dyDescent="0.2"/>
    <row r="84" s="11" customFormat="1" x14ac:dyDescent="0.2"/>
    <row r="85" s="11" customFormat="1" x14ac:dyDescent="0.2"/>
    <row r="86" s="11" customFormat="1" x14ac:dyDescent="0.2"/>
    <row r="87" s="11" customFormat="1" x14ac:dyDescent="0.2"/>
    <row r="88" s="11" customFormat="1" x14ac:dyDescent="0.2"/>
    <row r="89" s="11" customFormat="1" x14ac:dyDescent="0.2"/>
    <row r="90" s="11" customFormat="1" x14ac:dyDescent="0.2"/>
    <row r="91" s="11" customFormat="1" x14ac:dyDescent="0.2"/>
    <row r="92" s="11" customFormat="1" x14ac:dyDescent="0.2"/>
    <row r="93" s="11" customFormat="1" x14ac:dyDescent="0.2"/>
    <row r="94" s="11" customFormat="1" x14ac:dyDescent="0.2"/>
    <row r="95" s="11" customFormat="1" x14ac:dyDescent="0.2"/>
    <row r="96" s="11" customFormat="1" x14ac:dyDescent="0.2"/>
    <row r="97" s="11" customFormat="1" x14ac:dyDescent="0.2"/>
    <row r="98" s="11" customFormat="1" x14ac:dyDescent="0.2"/>
    <row r="99" s="11" customFormat="1" x14ac:dyDescent="0.2"/>
    <row r="100" s="11" customFormat="1" x14ac:dyDescent="0.2"/>
    <row r="101" s="11" customFormat="1" x14ac:dyDescent="0.2"/>
    <row r="102" s="11" customFormat="1" x14ac:dyDescent="0.2"/>
    <row r="103" s="11" customFormat="1" x14ac:dyDescent="0.2"/>
    <row r="104" s="11" customFormat="1" x14ac:dyDescent="0.2"/>
    <row r="105" s="11" customFormat="1" x14ac:dyDescent="0.2"/>
    <row r="106" s="11" customFormat="1" x14ac:dyDescent="0.2"/>
    <row r="107" s="11" customFormat="1" x14ac:dyDescent="0.2"/>
    <row r="108" s="11" customFormat="1" x14ac:dyDescent="0.2"/>
    <row r="109" s="11" customFormat="1" x14ac:dyDescent="0.2"/>
    <row r="110" s="11" customFormat="1" x14ac:dyDescent="0.2"/>
    <row r="111" s="11" customFormat="1" x14ac:dyDescent="0.2"/>
    <row r="112" s="11" customFormat="1" x14ac:dyDescent="0.2"/>
    <row r="113" s="11" customFormat="1" x14ac:dyDescent="0.2"/>
    <row r="114" s="11" customFormat="1" x14ac:dyDescent="0.2"/>
    <row r="115" s="11" customFormat="1" x14ac:dyDescent="0.2"/>
    <row r="116" s="11" customFormat="1" x14ac:dyDescent="0.2"/>
    <row r="117" s="11" customFormat="1" x14ac:dyDescent="0.2"/>
    <row r="118" s="11" customFormat="1" x14ac:dyDescent="0.2"/>
    <row r="119" s="11" customFormat="1" x14ac:dyDescent="0.2"/>
    <row r="120" s="11" customFormat="1" x14ac:dyDescent="0.2"/>
    <row r="121" s="11" customFormat="1" x14ac:dyDescent="0.2"/>
    <row r="122" s="11" customFormat="1" x14ac:dyDescent="0.2"/>
    <row r="123" s="11" customFormat="1" x14ac:dyDescent="0.2"/>
    <row r="124" s="11" customFormat="1" x14ac:dyDescent="0.2"/>
    <row r="125" s="11" customFormat="1" x14ac:dyDescent="0.2"/>
    <row r="126" s="11" customFormat="1" x14ac:dyDescent="0.2"/>
    <row r="127" s="11" customFormat="1" x14ac:dyDescent="0.2"/>
    <row r="128" s="11" customFormat="1" x14ac:dyDescent="0.2"/>
    <row r="129" spans="15:17" s="11" customFormat="1" x14ac:dyDescent="0.2"/>
    <row r="130" spans="15:17" s="11" customFormat="1" ht="25.5" customHeight="1" x14ac:dyDescent="0.2"/>
    <row r="131" spans="15:17" s="11" customFormat="1" x14ac:dyDescent="0.2"/>
    <row r="132" spans="15:17" s="11" customFormat="1" x14ac:dyDescent="0.2"/>
    <row r="133" spans="15:17" s="11" customFormat="1" x14ac:dyDescent="0.2"/>
    <row r="134" spans="15:17" s="11" customFormat="1" x14ac:dyDescent="0.2"/>
    <row r="135" spans="15:17" s="11" customFormat="1" x14ac:dyDescent="0.2"/>
    <row r="136" spans="15:17" s="11" customFormat="1" x14ac:dyDescent="0.2"/>
    <row r="137" spans="15:17" s="85" customFormat="1" x14ac:dyDescent="0.2">
      <c r="O137" s="106"/>
      <c r="P137" s="106"/>
      <c r="Q137" s="106"/>
    </row>
    <row r="138" spans="15:17" s="85" customFormat="1" x14ac:dyDescent="0.2">
      <c r="O138" s="106"/>
      <c r="P138" s="106"/>
      <c r="Q138" s="106"/>
    </row>
    <row r="139" spans="15:17" s="85" customFormat="1" x14ac:dyDescent="0.2">
      <c r="O139" s="106"/>
      <c r="P139" s="106"/>
      <c r="Q139" s="106"/>
    </row>
    <row r="140" spans="15:17" s="85" customFormat="1" x14ac:dyDescent="0.2">
      <c r="O140" s="106"/>
      <c r="P140" s="106"/>
      <c r="Q140" s="106"/>
    </row>
    <row r="141" spans="15:17" s="85" customFormat="1" x14ac:dyDescent="0.2">
      <c r="O141" s="106"/>
      <c r="P141" s="106"/>
      <c r="Q141" s="106"/>
    </row>
    <row r="142" spans="15:17" s="85" customFormat="1" x14ac:dyDescent="0.2">
      <c r="O142" s="106"/>
      <c r="P142" s="106"/>
      <c r="Q142" s="106"/>
    </row>
    <row r="143" spans="15:17" s="85" customFormat="1" x14ac:dyDescent="0.2">
      <c r="O143" s="106"/>
      <c r="P143" s="106"/>
      <c r="Q143" s="106"/>
    </row>
    <row r="144" spans="15:17" s="85" customFormat="1" x14ac:dyDescent="0.2">
      <c r="O144" s="106"/>
      <c r="P144" s="106"/>
      <c r="Q144" s="106"/>
    </row>
    <row r="145" spans="15:17" s="85" customFormat="1" x14ac:dyDescent="0.2">
      <c r="O145" s="106"/>
      <c r="P145" s="106"/>
      <c r="Q145" s="106"/>
    </row>
    <row r="146" spans="15:17" s="85" customFormat="1" x14ac:dyDescent="0.2">
      <c r="O146" s="106"/>
      <c r="P146" s="106"/>
      <c r="Q146" s="106"/>
    </row>
    <row r="147" spans="15:17" s="85" customFormat="1" x14ac:dyDescent="0.2">
      <c r="O147" s="106"/>
      <c r="P147" s="106"/>
      <c r="Q147" s="106"/>
    </row>
    <row r="148" spans="15:17" s="85" customFormat="1" x14ac:dyDescent="0.2">
      <c r="O148" s="106"/>
      <c r="P148" s="106"/>
      <c r="Q148" s="106"/>
    </row>
    <row r="149" spans="15:17" s="85" customFormat="1" x14ac:dyDescent="0.2">
      <c r="O149" s="106"/>
      <c r="P149" s="106"/>
      <c r="Q149" s="106"/>
    </row>
    <row r="150" spans="15:17" s="85" customFormat="1" x14ac:dyDescent="0.2">
      <c r="O150" s="106"/>
      <c r="P150" s="106"/>
      <c r="Q150" s="106"/>
    </row>
    <row r="151" spans="15:17" s="85" customFormat="1" x14ac:dyDescent="0.2">
      <c r="O151" s="106"/>
      <c r="P151" s="106"/>
      <c r="Q151" s="106"/>
    </row>
    <row r="152" spans="15:17" s="85" customFormat="1" x14ac:dyDescent="0.2">
      <c r="O152" s="106"/>
      <c r="P152" s="106"/>
      <c r="Q152" s="106"/>
    </row>
    <row r="153" spans="15:17" s="85" customFormat="1" x14ac:dyDescent="0.2">
      <c r="O153" s="106"/>
      <c r="P153" s="106"/>
      <c r="Q153" s="106"/>
    </row>
    <row r="154" spans="15:17" s="85" customFormat="1" x14ac:dyDescent="0.2">
      <c r="O154" s="106"/>
      <c r="P154" s="106"/>
      <c r="Q154" s="106"/>
    </row>
    <row r="155" spans="15:17" s="85" customFormat="1" x14ac:dyDescent="0.2">
      <c r="O155" s="106"/>
      <c r="P155" s="106"/>
      <c r="Q155" s="106"/>
    </row>
    <row r="156" spans="15:17" s="85" customFormat="1" x14ac:dyDescent="0.2">
      <c r="O156" s="106"/>
      <c r="P156" s="106"/>
      <c r="Q156" s="106"/>
    </row>
    <row r="157" spans="15:17" s="85" customFormat="1" x14ac:dyDescent="0.2">
      <c r="O157" s="106"/>
      <c r="P157" s="106"/>
      <c r="Q157" s="106"/>
    </row>
    <row r="158" spans="15:17" s="85" customFormat="1" x14ac:dyDescent="0.2">
      <c r="O158" s="106"/>
      <c r="P158" s="106"/>
      <c r="Q158" s="106"/>
    </row>
    <row r="159" spans="15:17" s="85" customFormat="1" x14ac:dyDescent="0.2">
      <c r="O159" s="106"/>
      <c r="P159" s="106"/>
      <c r="Q159" s="106"/>
    </row>
    <row r="160" spans="15:17" s="85" customFormat="1" x14ac:dyDescent="0.2">
      <c r="O160" s="106"/>
      <c r="P160" s="106"/>
      <c r="Q160" s="106"/>
    </row>
    <row r="161" spans="15:17" s="85" customFormat="1" x14ac:dyDescent="0.2">
      <c r="O161" s="106"/>
      <c r="P161" s="106"/>
      <c r="Q161" s="106"/>
    </row>
    <row r="162" spans="15:17" s="85" customFormat="1" x14ac:dyDescent="0.2">
      <c r="O162" s="106"/>
      <c r="P162" s="106"/>
      <c r="Q162" s="106"/>
    </row>
    <row r="163" spans="15:17" s="85" customFormat="1" x14ac:dyDescent="0.2">
      <c r="O163" s="106"/>
      <c r="P163" s="106"/>
      <c r="Q163" s="106"/>
    </row>
    <row r="164" spans="15:17" s="85" customFormat="1" x14ac:dyDescent="0.2">
      <c r="O164" s="106"/>
      <c r="P164" s="106"/>
      <c r="Q164" s="106"/>
    </row>
    <row r="165" spans="15:17" s="85" customFormat="1" x14ac:dyDescent="0.2">
      <c r="O165" s="106"/>
      <c r="P165" s="106"/>
      <c r="Q165" s="106"/>
    </row>
    <row r="166" spans="15:17" s="85" customFormat="1" x14ac:dyDescent="0.2">
      <c r="O166" s="106"/>
      <c r="P166" s="106"/>
      <c r="Q166" s="106"/>
    </row>
    <row r="167" spans="15:17" s="85" customFormat="1" x14ac:dyDescent="0.2">
      <c r="O167" s="106"/>
      <c r="P167" s="106"/>
      <c r="Q167" s="106"/>
    </row>
    <row r="168" spans="15:17" s="85" customFormat="1" x14ac:dyDescent="0.2">
      <c r="O168" s="106"/>
      <c r="P168" s="106"/>
      <c r="Q168" s="106"/>
    </row>
    <row r="169" spans="15:17" s="85" customFormat="1" x14ac:dyDescent="0.2">
      <c r="O169" s="106"/>
      <c r="P169" s="106"/>
      <c r="Q169" s="106"/>
    </row>
    <row r="170" spans="15:17" s="85" customFormat="1" x14ac:dyDescent="0.2">
      <c r="O170" s="106"/>
      <c r="P170" s="106"/>
      <c r="Q170" s="106"/>
    </row>
    <row r="171" spans="15:17" s="85" customFormat="1" x14ac:dyDescent="0.2">
      <c r="O171" s="106"/>
      <c r="P171" s="106"/>
      <c r="Q171" s="106"/>
    </row>
    <row r="172" spans="15:17" s="85" customFormat="1" x14ac:dyDescent="0.2">
      <c r="O172" s="106"/>
      <c r="P172" s="106"/>
      <c r="Q172" s="106"/>
    </row>
    <row r="173" spans="15:17" s="85" customFormat="1" x14ac:dyDescent="0.2">
      <c r="O173" s="106"/>
      <c r="P173" s="106"/>
      <c r="Q173" s="106"/>
    </row>
    <row r="174" spans="15:17" s="85" customFormat="1" x14ac:dyDescent="0.2">
      <c r="O174" s="106"/>
      <c r="P174" s="106"/>
      <c r="Q174" s="106"/>
    </row>
    <row r="175" spans="15:17" s="85" customFormat="1" x14ac:dyDescent="0.2">
      <c r="O175" s="106"/>
      <c r="P175" s="106"/>
      <c r="Q175" s="106"/>
    </row>
    <row r="176" spans="15:17" s="85" customFormat="1" x14ac:dyDescent="0.2">
      <c r="O176" s="106"/>
      <c r="P176" s="106"/>
      <c r="Q176" s="106"/>
    </row>
    <row r="177" spans="15:17" s="85" customFormat="1" x14ac:dyDescent="0.2">
      <c r="O177" s="106"/>
      <c r="P177" s="106"/>
      <c r="Q177" s="106"/>
    </row>
    <row r="178" spans="15:17" s="85" customFormat="1" x14ac:dyDescent="0.2">
      <c r="O178" s="106"/>
      <c r="P178" s="106"/>
      <c r="Q178" s="106"/>
    </row>
    <row r="179" spans="15:17" s="85" customFormat="1" x14ac:dyDescent="0.2">
      <c r="O179" s="106"/>
      <c r="P179" s="106"/>
      <c r="Q179" s="106"/>
    </row>
    <row r="180" spans="15:17" s="85" customFormat="1" x14ac:dyDescent="0.2">
      <c r="O180" s="106"/>
      <c r="P180" s="106"/>
      <c r="Q180" s="106"/>
    </row>
    <row r="181" spans="15:17" s="85" customFormat="1" x14ac:dyDescent="0.2">
      <c r="O181" s="106"/>
      <c r="P181" s="106"/>
      <c r="Q181" s="106"/>
    </row>
    <row r="182" spans="15:17" s="85" customFormat="1" x14ac:dyDescent="0.2">
      <c r="O182" s="106"/>
      <c r="P182" s="106"/>
      <c r="Q182" s="106"/>
    </row>
    <row r="183" spans="15:17" s="85" customFormat="1" x14ac:dyDescent="0.2">
      <c r="O183" s="106"/>
      <c r="P183" s="106"/>
      <c r="Q183" s="106"/>
    </row>
    <row r="184" spans="15:17" s="85" customFormat="1" x14ac:dyDescent="0.2">
      <c r="O184" s="106"/>
      <c r="P184" s="106"/>
      <c r="Q184" s="106"/>
    </row>
    <row r="185" spans="15:17" s="85" customFormat="1" x14ac:dyDescent="0.2">
      <c r="O185" s="106"/>
      <c r="P185" s="106"/>
      <c r="Q185" s="106"/>
    </row>
    <row r="186" spans="15:17" s="85" customFormat="1" x14ac:dyDescent="0.2">
      <c r="O186" s="106"/>
      <c r="P186" s="106"/>
      <c r="Q186" s="106"/>
    </row>
    <row r="187" spans="15:17" s="85" customFormat="1" x14ac:dyDescent="0.2">
      <c r="O187" s="106"/>
      <c r="P187" s="106"/>
      <c r="Q187" s="106"/>
    </row>
    <row r="188" spans="15:17" s="85" customFormat="1" x14ac:dyDescent="0.2">
      <c r="O188" s="106"/>
      <c r="P188" s="106"/>
      <c r="Q188" s="106"/>
    </row>
    <row r="189" spans="15:17" s="85" customFormat="1" x14ac:dyDescent="0.2">
      <c r="O189" s="106"/>
      <c r="P189" s="106"/>
      <c r="Q189" s="106"/>
    </row>
    <row r="190" spans="15:17" s="85" customFormat="1" x14ac:dyDescent="0.2">
      <c r="O190" s="106"/>
      <c r="P190" s="106"/>
      <c r="Q190" s="106"/>
    </row>
    <row r="191" spans="15:17" s="85" customFormat="1" x14ac:dyDescent="0.2">
      <c r="O191" s="106"/>
      <c r="P191" s="106"/>
      <c r="Q191" s="106"/>
    </row>
    <row r="192" spans="15:17" s="85" customFormat="1" x14ac:dyDescent="0.2">
      <c r="O192" s="106"/>
      <c r="P192" s="106"/>
      <c r="Q192" s="106"/>
    </row>
    <row r="193" spans="15:17" s="85" customFormat="1" x14ac:dyDescent="0.2">
      <c r="O193" s="106"/>
      <c r="P193" s="106"/>
      <c r="Q193" s="106"/>
    </row>
    <row r="194" spans="15:17" s="85" customFormat="1" x14ac:dyDescent="0.2">
      <c r="O194" s="106"/>
      <c r="P194" s="106"/>
      <c r="Q194" s="106"/>
    </row>
    <row r="195" spans="15:17" s="85" customFormat="1" x14ac:dyDescent="0.2">
      <c r="O195" s="106"/>
      <c r="P195" s="106"/>
      <c r="Q195" s="106"/>
    </row>
    <row r="196" spans="15:17" s="85" customFormat="1" x14ac:dyDescent="0.2">
      <c r="O196" s="106"/>
      <c r="P196" s="106"/>
      <c r="Q196" s="106"/>
    </row>
    <row r="197" spans="15:17" s="85" customFormat="1" x14ac:dyDescent="0.2">
      <c r="O197" s="106"/>
      <c r="P197" s="106"/>
      <c r="Q197" s="106"/>
    </row>
    <row r="198" spans="15:17" s="85" customFormat="1" x14ac:dyDescent="0.2">
      <c r="O198" s="106"/>
      <c r="P198" s="106"/>
      <c r="Q198" s="106"/>
    </row>
    <row r="199" spans="15:17" s="85" customFormat="1" x14ac:dyDescent="0.2">
      <c r="O199" s="106"/>
      <c r="P199" s="106"/>
      <c r="Q199" s="106"/>
    </row>
    <row r="200" spans="15:17" s="85" customFormat="1" x14ac:dyDescent="0.2">
      <c r="O200" s="106"/>
      <c r="P200" s="106"/>
      <c r="Q200" s="106"/>
    </row>
    <row r="201" spans="15:17" s="85" customFormat="1" x14ac:dyDescent="0.2">
      <c r="O201" s="106"/>
      <c r="P201" s="106"/>
      <c r="Q201" s="106"/>
    </row>
    <row r="202" spans="15:17" s="85" customFormat="1" x14ac:dyDescent="0.2">
      <c r="O202" s="106"/>
      <c r="P202" s="106"/>
      <c r="Q202" s="106"/>
    </row>
    <row r="203" spans="15:17" s="85" customFormat="1" x14ac:dyDescent="0.2">
      <c r="O203" s="106"/>
      <c r="P203" s="106"/>
      <c r="Q203" s="106"/>
    </row>
    <row r="204" spans="15:17" s="85" customFormat="1" x14ac:dyDescent="0.2">
      <c r="O204" s="106"/>
      <c r="P204" s="106"/>
      <c r="Q204" s="106"/>
    </row>
    <row r="205" spans="15:17" s="85" customFormat="1" x14ac:dyDescent="0.2">
      <c r="O205" s="106"/>
      <c r="P205" s="106"/>
      <c r="Q205" s="106"/>
    </row>
    <row r="206" spans="15:17" s="85" customFormat="1" x14ac:dyDescent="0.2">
      <c r="O206" s="106"/>
      <c r="P206" s="106"/>
      <c r="Q206" s="106"/>
    </row>
    <row r="207" spans="15:17" s="85" customFormat="1" x14ac:dyDescent="0.2">
      <c r="O207" s="106"/>
      <c r="P207" s="106"/>
      <c r="Q207" s="106"/>
    </row>
    <row r="208" spans="15:17" s="85" customFormat="1" x14ac:dyDescent="0.2">
      <c r="O208" s="106"/>
      <c r="P208" s="106"/>
      <c r="Q208" s="106"/>
    </row>
    <row r="209" spans="15:17" s="85" customFormat="1" x14ac:dyDescent="0.2">
      <c r="O209" s="106"/>
      <c r="P209" s="106"/>
      <c r="Q209" s="106"/>
    </row>
    <row r="210" spans="15:17" s="85" customFormat="1" x14ac:dyDescent="0.2">
      <c r="O210" s="106"/>
      <c r="P210" s="106"/>
      <c r="Q210" s="106"/>
    </row>
    <row r="211" spans="15:17" s="85" customFormat="1" x14ac:dyDescent="0.2">
      <c r="O211" s="106"/>
      <c r="P211" s="106"/>
      <c r="Q211" s="106"/>
    </row>
    <row r="212" spans="15:17" s="85" customFormat="1" x14ac:dyDescent="0.2">
      <c r="O212" s="106"/>
      <c r="P212" s="106"/>
      <c r="Q212" s="106"/>
    </row>
    <row r="213" spans="15:17" s="85" customFormat="1" x14ac:dyDescent="0.2">
      <c r="O213" s="106"/>
      <c r="P213" s="106"/>
      <c r="Q213" s="106"/>
    </row>
    <row r="214" spans="15:17" s="85" customFormat="1" x14ac:dyDescent="0.2">
      <c r="O214" s="106"/>
      <c r="P214" s="106"/>
      <c r="Q214" s="106"/>
    </row>
    <row r="215" spans="15:17" s="85" customFormat="1" x14ac:dyDescent="0.2">
      <c r="O215" s="106"/>
      <c r="P215" s="106"/>
      <c r="Q215" s="106"/>
    </row>
    <row r="216" spans="15:17" s="85" customFormat="1" x14ac:dyDescent="0.2">
      <c r="O216" s="106"/>
      <c r="P216" s="106"/>
      <c r="Q216" s="106"/>
    </row>
    <row r="217" spans="15:17" s="85" customFormat="1" x14ac:dyDescent="0.2">
      <c r="O217" s="106"/>
      <c r="P217" s="106"/>
      <c r="Q217" s="106"/>
    </row>
    <row r="218" spans="15:17" s="85" customFormat="1" x14ac:dyDescent="0.2">
      <c r="O218" s="106"/>
      <c r="P218" s="106"/>
      <c r="Q218" s="106"/>
    </row>
    <row r="219" spans="15:17" s="85" customFormat="1" x14ac:dyDescent="0.2">
      <c r="O219" s="106"/>
      <c r="P219" s="106"/>
      <c r="Q219" s="106"/>
    </row>
    <row r="220" spans="15:17" s="85" customFormat="1" x14ac:dyDescent="0.2">
      <c r="O220" s="106"/>
      <c r="P220" s="106"/>
      <c r="Q220" s="106"/>
    </row>
    <row r="221" spans="15:17" s="85" customFormat="1" x14ac:dyDescent="0.2">
      <c r="O221" s="106"/>
      <c r="P221" s="106"/>
      <c r="Q221" s="106"/>
    </row>
    <row r="222" spans="15:17" s="85" customFormat="1" x14ac:dyDescent="0.2">
      <c r="O222" s="106"/>
      <c r="P222" s="106"/>
      <c r="Q222" s="106"/>
    </row>
    <row r="223" spans="15:17" s="85" customFormat="1" x14ac:dyDescent="0.2">
      <c r="O223" s="106"/>
      <c r="P223" s="106"/>
      <c r="Q223" s="106"/>
    </row>
    <row r="224" spans="15:17" s="85" customFormat="1" x14ac:dyDescent="0.2">
      <c r="O224" s="106"/>
      <c r="P224" s="106"/>
      <c r="Q224" s="106"/>
    </row>
    <row r="225" spans="15:17" s="85" customFormat="1" x14ac:dyDescent="0.2">
      <c r="O225" s="106"/>
      <c r="P225" s="106"/>
      <c r="Q225" s="106"/>
    </row>
    <row r="226" spans="15:17" s="85" customFormat="1" x14ac:dyDescent="0.2">
      <c r="O226" s="106"/>
      <c r="P226" s="106"/>
      <c r="Q226" s="106"/>
    </row>
    <row r="227" spans="15:17" s="85" customFormat="1" x14ac:dyDescent="0.2">
      <c r="O227" s="106"/>
      <c r="P227" s="106"/>
      <c r="Q227" s="106"/>
    </row>
    <row r="228" spans="15:17" s="85" customFormat="1" x14ac:dyDescent="0.2">
      <c r="O228" s="106"/>
      <c r="P228" s="106"/>
      <c r="Q228" s="106"/>
    </row>
    <row r="229" spans="15:17" s="85" customFormat="1" x14ac:dyDescent="0.2">
      <c r="O229" s="106"/>
      <c r="P229" s="106"/>
      <c r="Q229" s="106"/>
    </row>
    <row r="230" spans="15:17" s="85" customFormat="1" x14ac:dyDescent="0.2">
      <c r="O230" s="106"/>
      <c r="P230" s="106"/>
      <c r="Q230" s="106"/>
    </row>
    <row r="231" spans="15:17" s="85" customFormat="1" x14ac:dyDescent="0.2">
      <c r="O231" s="106"/>
      <c r="P231" s="106"/>
      <c r="Q231" s="106"/>
    </row>
    <row r="232" spans="15:17" s="85" customFormat="1" x14ac:dyDescent="0.2">
      <c r="O232" s="106"/>
      <c r="P232" s="106"/>
      <c r="Q232" s="106"/>
    </row>
    <row r="233" spans="15:17" s="85" customFormat="1" x14ac:dyDescent="0.2">
      <c r="O233" s="106"/>
      <c r="P233" s="106"/>
      <c r="Q233" s="106"/>
    </row>
    <row r="234" spans="15:17" s="85" customFormat="1" x14ac:dyDescent="0.2">
      <c r="O234" s="106"/>
      <c r="P234" s="106"/>
      <c r="Q234" s="106"/>
    </row>
  </sheetData>
  <mergeCells count="48">
    <mergeCell ref="A38:B39"/>
    <mergeCell ref="B30:B31"/>
    <mergeCell ref="B32:B33"/>
    <mergeCell ref="A36:B36"/>
    <mergeCell ref="A30:A31"/>
    <mergeCell ref="A32:A33"/>
    <mergeCell ref="C30:C31"/>
    <mergeCell ref="C32:C33"/>
    <mergeCell ref="A34:B35"/>
    <mergeCell ref="C34:C35"/>
    <mergeCell ref="A28:A29"/>
    <mergeCell ref="B28:B29"/>
    <mergeCell ref="C28:C29"/>
    <mergeCell ref="A24:A25"/>
    <mergeCell ref="B24:B25"/>
    <mergeCell ref="C24:C25"/>
    <mergeCell ref="A26:A27"/>
    <mergeCell ref="B26:B27"/>
    <mergeCell ref="C26:C27"/>
    <mergeCell ref="A16:A17"/>
    <mergeCell ref="B16:B17"/>
    <mergeCell ref="C16:C17"/>
    <mergeCell ref="A18:A19"/>
    <mergeCell ref="B18:B19"/>
    <mergeCell ref="C18:C19"/>
    <mergeCell ref="A20:A21"/>
    <mergeCell ref="B20:B21"/>
    <mergeCell ref="C20:C21"/>
    <mergeCell ref="A22:A23"/>
    <mergeCell ref="B22:B23"/>
    <mergeCell ref="C22:C23"/>
    <mergeCell ref="A8:A9"/>
    <mergeCell ref="B8:B9"/>
    <mergeCell ref="C8:C9"/>
    <mergeCell ref="A10:A11"/>
    <mergeCell ref="B10:B11"/>
    <mergeCell ref="C10:C11"/>
    <mergeCell ref="A12:A13"/>
    <mergeCell ref="B12:B13"/>
    <mergeCell ref="C12:C13"/>
    <mergeCell ref="A14:A15"/>
    <mergeCell ref="B14:B15"/>
    <mergeCell ref="C14:C15"/>
    <mergeCell ref="A6:S6"/>
    <mergeCell ref="A1:S1"/>
    <mergeCell ref="A2:B2"/>
    <mergeCell ref="A3:C5"/>
    <mergeCell ref="D3:E5"/>
  </mergeCells>
  <phoneticPr fontId="23" type="noConversion"/>
  <conditionalFormatting sqref="D8:R8 D10:R10 D12:R12 D14:R14 D16:R16 D18:R18 D20:R20 D22:R22 D24:R24 D26:R26 D28:R28 D30:R30 D32:R32">
    <cfRule type="expression" dxfId="0" priority="157">
      <formula>IF(D8=0,TRUE,FALSE)</formula>
    </cfRule>
  </conditionalFormatting>
  <printOptions horizontalCentered="1"/>
  <pageMargins left="0.11811023622047245" right="0.11811023622047245" top="0.51181102362204722" bottom="0.11811023622047245" header="0" footer="0"/>
  <pageSetup paperSize="8" scale="59" fitToHeight="0" orientation="landscape" r:id="rId1"/>
  <headerFooter scaleWithDoc="0">
    <oddFooter>&amp;C&amp;7&amp;P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F19"/>
  <sheetViews>
    <sheetView view="pageBreakPreview" zoomScaleNormal="85" zoomScaleSheetLayoutView="100" workbookViewId="0">
      <selection activeCell="A2" sqref="A2:E2"/>
    </sheetView>
  </sheetViews>
  <sheetFormatPr defaultRowHeight="15" x14ac:dyDescent="0.25"/>
  <cols>
    <col min="1" max="1" width="40" style="45" customWidth="1"/>
    <col min="2" max="4" width="10.25" style="45" customWidth="1"/>
    <col min="5" max="5" width="13.75" style="45" customWidth="1"/>
    <col min="6" max="16384" width="9" style="45"/>
  </cols>
  <sheetData>
    <row r="1" spans="1:6" ht="56.25" customHeight="1" thickBot="1" x14ac:dyDescent="0.3">
      <c r="A1" s="178" t="s">
        <v>30</v>
      </c>
      <c r="B1" s="178"/>
      <c r="C1" s="178"/>
      <c r="D1" s="178"/>
      <c r="E1" s="178"/>
    </row>
    <row r="2" spans="1:6" ht="26.25" customHeight="1" thickBot="1" x14ac:dyDescent="0.3">
      <c r="A2" s="179" t="s">
        <v>31</v>
      </c>
      <c r="B2" s="179"/>
      <c r="C2" s="179"/>
      <c r="D2" s="179"/>
      <c r="E2" s="179"/>
      <c r="F2" s="46"/>
    </row>
    <row r="3" spans="1:6" ht="15" customHeight="1" x14ac:dyDescent="0.25">
      <c r="A3" s="47" t="s">
        <v>32</v>
      </c>
      <c r="B3" s="48"/>
      <c r="C3" s="48"/>
      <c r="D3" s="180" t="s">
        <v>33</v>
      </c>
      <c r="E3" s="180"/>
      <c r="F3" s="46"/>
    </row>
    <row r="4" spans="1:6" ht="45" customHeight="1" x14ac:dyDescent="0.25">
      <c r="A4" s="181" t="s">
        <v>34</v>
      </c>
      <c r="B4" s="181"/>
      <c r="C4" s="181"/>
      <c r="D4" s="182" t="s">
        <v>35</v>
      </c>
      <c r="E4" s="182"/>
      <c r="F4" s="46"/>
    </row>
    <row r="5" spans="1:6" ht="15.95" customHeight="1" x14ac:dyDescent="0.25">
      <c r="A5" s="49" t="s">
        <v>36</v>
      </c>
      <c r="B5" s="50" t="s">
        <v>37</v>
      </c>
      <c r="C5" s="50" t="s">
        <v>38</v>
      </c>
      <c r="D5" s="50" t="s">
        <v>39</v>
      </c>
      <c r="E5" s="51" t="s">
        <v>40</v>
      </c>
      <c r="F5" s="46"/>
    </row>
    <row r="6" spans="1:6" ht="15.95" customHeight="1" x14ac:dyDescent="0.25">
      <c r="A6" s="52" t="s">
        <v>41</v>
      </c>
      <c r="B6" s="53">
        <v>3.7999999999999999E-2</v>
      </c>
      <c r="C6" s="53">
        <v>4.0099999999999997E-2</v>
      </c>
      <c r="D6" s="53">
        <v>4.6699999999999998E-2</v>
      </c>
      <c r="E6" s="54">
        <f>C6</f>
        <v>4.0099999999999997E-2</v>
      </c>
      <c r="F6" s="46"/>
    </row>
    <row r="7" spans="1:6" ht="15.95" customHeight="1" x14ac:dyDescent="0.25">
      <c r="A7" s="52" t="s">
        <v>42</v>
      </c>
      <c r="B7" s="53">
        <v>3.2000000000000002E-3</v>
      </c>
      <c r="C7" s="53">
        <v>4.0000000000000001E-3</v>
      </c>
      <c r="D7" s="53">
        <v>7.4000000000000003E-3</v>
      </c>
      <c r="E7" s="54">
        <f t="shared" ref="E7:E10" si="0">C7</f>
        <v>4.0000000000000001E-3</v>
      </c>
      <c r="F7" s="46"/>
    </row>
    <row r="8" spans="1:6" ht="15.95" customHeight="1" x14ac:dyDescent="0.25">
      <c r="A8" s="52" t="s">
        <v>43</v>
      </c>
      <c r="B8" s="53">
        <v>5.0000000000000001E-3</v>
      </c>
      <c r="C8" s="53">
        <v>5.5999999999999999E-3</v>
      </c>
      <c r="D8" s="53">
        <v>9.7000000000000003E-3</v>
      </c>
      <c r="E8" s="54">
        <f t="shared" si="0"/>
        <v>5.5999999999999999E-3</v>
      </c>
      <c r="F8" s="46"/>
    </row>
    <row r="9" spans="1:6" ht="15.95" customHeight="1" x14ac:dyDescent="0.25">
      <c r="A9" s="52" t="s">
        <v>44</v>
      </c>
      <c r="B9" s="53">
        <v>1.0200000000000001E-2</v>
      </c>
      <c r="C9" s="53">
        <v>1.11E-2</v>
      </c>
      <c r="D9" s="53">
        <v>1.21E-2</v>
      </c>
      <c r="E9" s="54">
        <f t="shared" si="0"/>
        <v>1.11E-2</v>
      </c>
      <c r="F9" s="46"/>
    </row>
    <row r="10" spans="1:6" ht="15.95" customHeight="1" x14ac:dyDescent="0.25">
      <c r="A10" s="52" t="s">
        <v>45</v>
      </c>
      <c r="B10" s="53">
        <v>6.6400000000000001E-2</v>
      </c>
      <c r="C10" s="53">
        <v>7.2999999999999995E-2</v>
      </c>
      <c r="D10" s="53">
        <v>8.6900000000000005E-2</v>
      </c>
      <c r="E10" s="54">
        <f t="shared" si="0"/>
        <v>7.2999999999999995E-2</v>
      </c>
      <c r="F10" s="46"/>
    </row>
    <row r="11" spans="1:6" ht="15.95" customHeight="1" x14ac:dyDescent="0.25">
      <c r="A11" s="183" t="s">
        <v>46</v>
      </c>
      <c r="B11" s="184"/>
      <c r="C11" s="184"/>
      <c r="D11" s="185"/>
      <c r="E11" s="55">
        <f>SUM(E12:E15)</f>
        <v>6.6500000000000004E-2</v>
      </c>
      <c r="F11" s="46"/>
    </row>
    <row r="12" spans="1:6" ht="15.95" customHeight="1" x14ac:dyDescent="0.25">
      <c r="A12" s="56"/>
      <c r="B12" s="57"/>
      <c r="C12" s="57"/>
      <c r="D12" s="58" t="s">
        <v>47</v>
      </c>
      <c r="E12" s="54">
        <v>6.4999999999999997E-3</v>
      </c>
      <c r="F12" s="46"/>
    </row>
    <row r="13" spans="1:6" ht="15.95" customHeight="1" x14ac:dyDescent="0.25">
      <c r="A13" s="56"/>
      <c r="B13" s="57"/>
      <c r="C13" s="57"/>
      <c r="D13" s="58" t="s">
        <v>48</v>
      </c>
      <c r="E13" s="54">
        <v>0.03</v>
      </c>
      <c r="F13" s="46"/>
    </row>
    <row r="14" spans="1:6" ht="15.95" customHeight="1" x14ac:dyDescent="0.25">
      <c r="A14" s="56"/>
      <c r="B14" s="57"/>
      <c r="C14" s="57"/>
      <c r="D14" s="58" t="s">
        <v>49</v>
      </c>
      <c r="E14" s="54">
        <v>0.03</v>
      </c>
      <c r="F14" s="46"/>
    </row>
    <row r="15" spans="1:6" ht="15.95" customHeight="1" x14ac:dyDescent="0.25">
      <c r="A15" s="56"/>
      <c r="B15" s="57"/>
      <c r="C15" s="57"/>
      <c r="D15" s="58" t="s">
        <v>50</v>
      </c>
      <c r="E15" s="54">
        <v>0</v>
      </c>
      <c r="F15" s="46"/>
    </row>
    <row r="16" spans="1:6" s="61" customFormat="1" ht="20.100000000000001" customHeight="1" x14ac:dyDescent="0.2">
      <c r="A16" s="175" t="s">
        <v>51</v>
      </c>
      <c r="B16" s="176"/>
      <c r="C16" s="176"/>
      <c r="D16" s="176"/>
      <c r="E16" s="59">
        <f>ROUND(((1+E6+E7+E8)*(1+E9)*(1+E10)/(1-E11)-1),4)</f>
        <v>0.22</v>
      </c>
      <c r="F16" s="60"/>
    </row>
    <row r="17" spans="1:5" ht="30" customHeight="1" x14ac:dyDescent="0.25">
      <c r="A17" s="62" t="s">
        <v>52</v>
      </c>
      <c r="B17" s="98"/>
      <c r="C17" s="98"/>
      <c r="D17" s="98"/>
      <c r="E17" s="98"/>
    </row>
    <row r="18" spans="1:5" ht="46.5" customHeight="1" x14ac:dyDescent="0.25">
      <c r="A18" s="63"/>
      <c r="B18" s="98"/>
      <c r="C18" s="98"/>
      <c r="D18" s="98"/>
      <c r="E18" s="98"/>
    </row>
    <row r="19" spans="1:5" ht="210" customHeight="1" x14ac:dyDescent="0.25">
      <c r="A19" s="177" t="s">
        <v>53</v>
      </c>
      <c r="B19" s="177"/>
      <c r="C19" s="177"/>
      <c r="D19" s="177"/>
      <c r="E19" s="177"/>
    </row>
  </sheetData>
  <mergeCells count="8">
    <mergeCell ref="A16:D16"/>
    <mergeCell ref="A19:E19"/>
    <mergeCell ref="A1:E1"/>
    <mergeCell ref="A2:E2"/>
    <mergeCell ref="D3:E3"/>
    <mergeCell ref="A4:C4"/>
    <mergeCell ref="D4:E4"/>
    <mergeCell ref="A11:D11"/>
  </mergeCells>
  <printOptions horizontalCentered="1"/>
  <pageMargins left="0.62992125984251968" right="0.62992125984251968" top="0.31496062992125984" bottom="0" header="0" footer="0"/>
  <pageSetup paperSize="9" scale="97" fitToHeight="0" orientation="portrait" r:id="rId1"/>
  <headerFooter scaleWithDoc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F19"/>
  <sheetViews>
    <sheetView view="pageBreakPreview" zoomScaleNormal="100" zoomScaleSheetLayoutView="100" workbookViewId="0">
      <selection activeCell="A2" sqref="A2:E2"/>
    </sheetView>
  </sheetViews>
  <sheetFormatPr defaultRowHeight="15" x14ac:dyDescent="0.25"/>
  <cols>
    <col min="1" max="1" width="40" style="45" customWidth="1"/>
    <col min="2" max="4" width="10.25" style="45" customWidth="1"/>
    <col min="5" max="5" width="13.75" style="45" customWidth="1"/>
    <col min="6" max="16384" width="9" style="45"/>
  </cols>
  <sheetData>
    <row r="1" spans="1:6" ht="56.25" customHeight="1" thickBot="1" x14ac:dyDescent="0.3">
      <c r="A1" s="178" t="s">
        <v>30</v>
      </c>
      <c r="B1" s="178"/>
      <c r="C1" s="178"/>
      <c r="D1" s="178"/>
      <c r="E1" s="178"/>
    </row>
    <row r="2" spans="1:6" ht="26.25" customHeight="1" thickBot="1" x14ac:dyDescent="0.3">
      <c r="A2" s="179" t="s">
        <v>31</v>
      </c>
      <c r="B2" s="179"/>
      <c r="C2" s="179"/>
      <c r="D2" s="179"/>
      <c r="E2" s="179"/>
      <c r="F2" s="46"/>
    </row>
    <row r="3" spans="1:6" ht="15" customHeight="1" x14ac:dyDescent="0.25">
      <c r="A3" s="47" t="s">
        <v>32</v>
      </c>
      <c r="B3" s="48"/>
      <c r="C3" s="48"/>
      <c r="D3" s="180" t="s">
        <v>33</v>
      </c>
      <c r="E3" s="180"/>
      <c r="F3" s="46"/>
    </row>
    <row r="4" spans="1:6" ht="45" customHeight="1" x14ac:dyDescent="0.25">
      <c r="A4" s="181" t="s">
        <v>34</v>
      </c>
      <c r="B4" s="181"/>
      <c r="C4" s="181"/>
      <c r="D4" s="182" t="s">
        <v>54</v>
      </c>
      <c r="E4" s="182"/>
      <c r="F4" s="46"/>
    </row>
    <row r="5" spans="1:6" ht="15.95" customHeight="1" x14ac:dyDescent="0.25">
      <c r="A5" s="49" t="s">
        <v>36</v>
      </c>
      <c r="B5" s="50" t="s">
        <v>37</v>
      </c>
      <c r="C5" s="50" t="s">
        <v>38</v>
      </c>
      <c r="D5" s="50" t="s">
        <v>39</v>
      </c>
      <c r="E5" s="51" t="s">
        <v>40</v>
      </c>
      <c r="F5" s="46"/>
    </row>
    <row r="6" spans="1:6" ht="15.95" customHeight="1" x14ac:dyDescent="0.25">
      <c r="A6" s="52" t="s">
        <v>41</v>
      </c>
      <c r="B6" s="53">
        <v>3.7999999999999999E-2</v>
      </c>
      <c r="C6" s="53">
        <v>4.0099999999999997E-2</v>
      </c>
      <c r="D6" s="53">
        <v>4.6699999999999998E-2</v>
      </c>
      <c r="E6" s="54">
        <f>C6</f>
        <v>4.0099999999999997E-2</v>
      </c>
      <c r="F6" s="46"/>
    </row>
    <row r="7" spans="1:6" ht="15.95" customHeight="1" x14ac:dyDescent="0.25">
      <c r="A7" s="52" t="s">
        <v>42</v>
      </c>
      <c r="B7" s="53">
        <v>3.2000000000000002E-3</v>
      </c>
      <c r="C7" s="53">
        <v>4.0000000000000001E-3</v>
      </c>
      <c r="D7" s="53">
        <v>7.4000000000000003E-3</v>
      </c>
      <c r="E7" s="54">
        <f t="shared" ref="E7:E10" si="0">C7</f>
        <v>4.0000000000000001E-3</v>
      </c>
      <c r="F7" s="46"/>
    </row>
    <row r="8" spans="1:6" ht="15.95" customHeight="1" x14ac:dyDescent="0.25">
      <c r="A8" s="52" t="s">
        <v>43</v>
      </c>
      <c r="B8" s="53">
        <v>5.0000000000000001E-3</v>
      </c>
      <c r="C8" s="53">
        <v>5.5999999999999999E-3</v>
      </c>
      <c r="D8" s="53">
        <v>9.7000000000000003E-3</v>
      </c>
      <c r="E8" s="54">
        <f t="shared" si="0"/>
        <v>5.5999999999999999E-3</v>
      </c>
      <c r="F8" s="46"/>
    </row>
    <row r="9" spans="1:6" ht="15.95" customHeight="1" x14ac:dyDescent="0.25">
      <c r="A9" s="52" t="s">
        <v>44</v>
      </c>
      <c r="B9" s="53">
        <v>1.0200000000000001E-2</v>
      </c>
      <c r="C9" s="53">
        <v>1.11E-2</v>
      </c>
      <c r="D9" s="53">
        <v>1.21E-2</v>
      </c>
      <c r="E9" s="54">
        <f t="shared" si="0"/>
        <v>1.11E-2</v>
      </c>
      <c r="F9" s="46"/>
    </row>
    <row r="10" spans="1:6" ht="15.95" customHeight="1" x14ac:dyDescent="0.25">
      <c r="A10" s="52" t="s">
        <v>45</v>
      </c>
      <c r="B10" s="53">
        <v>6.6400000000000001E-2</v>
      </c>
      <c r="C10" s="53">
        <v>7.2999999999999995E-2</v>
      </c>
      <c r="D10" s="53">
        <v>8.6900000000000005E-2</v>
      </c>
      <c r="E10" s="54">
        <f t="shared" si="0"/>
        <v>7.2999999999999995E-2</v>
      </c>
      <c r="F10" s="46"/>
    </row>
    <row r="11" spans="1:6" ht="15.95" customHeight="1" x14ac:dyDescent="0.25">
      <c r="A11" s="183" t="s">
        <v>46</v>
      </c>
      <c r="B11" s="184"/>
      <c r="C11" s="184"/>
      <c r="D11" s="185"/>
      <c r="E11" s="55">
        <f>SUM(E12:E15)</f>
        <v>0.1115</v>
      </c>
      <c r="F11" s="46"/>
    </row>
    <row r="12" spans="1:6" ht="15.95" customHeight="1" x14ac:dyDescent="0.25">
      <c r="A12" s="56"/>
      <c r="B12" s="57"/>
      <c r="C12" s="57"/>
      <c r="D12" s="58" t="s">
        <v>47</v>
      </c>
      <c r="E12" s="54">
        <v>6.4999999999999997E-3</v>
      </c>
      <c r="F12" s="46"/>
    </row>
    <row r="13" spans="1:6" ht="15.95" customHeight="1" x14ac:dyDescent="0.25">
      <c r="A13" s="56"/>
      <c r="B13" s="57"/>
      <c r="C13" s="57"/>
      <c r="D13" s="58" t="s">
        <v>48</v>
      </c>
      <c r="E13" s="54">
        <v>0.03</v>
      </c>
      <c r="F13" s="46"/>
    </row>
    <row r="14" spans="1:6" ht="15.95" customHeight="1" x14ac:dyDescent="0.25">
      <c r="A14" s="56"/>
      <c r="B14" s="57"/>
      <c r="C14" s="57"/>
      <c r="D14" s="58" t="s">
        <v>49</v>
      </c>
      <c r="E14" s="54">
        <v>0.03</v>
      </c>
      <c r="F14" s="46"/>
    </row>
    <row r="15" spans="1:6" ht="15.95" customHeight="1" x14ac:dyDescent="0.25">
      <c r="A15" s="56"/>
      <c r="B15" s="57"/>
      <c r="C15" s="57"/>
      <c r="D15" s="58" t="s">
        <v>50</v>
      </c>
      <c r="E15" s="54">
        <v>4.4999999999999998E-2</v>
      </c>
      <c r="F15" s="46"/>
    </row>
    <row r="16" spans="1:6" s="61" customFormat="1" ht="20.100000000000001" customHeight="1" x14ac:dyDescent="0.2">
      <c r="A16" s="175" t="s">
        <v>51</v>
      </c>
      <c r="B16" s="176"/>
      <c r="C16" s="176"/>
      <c r="D16" s="176"/>
      <c r="E16" s="59">
        <f>ROUND(((1+E6+E7+E8)*(1+E9)*(1+E10)/(1-E11)-1),4)</f>
        <v>0.28170000000000001</v>
      </c>
      <c r="F16" s="60"/>
    </row>
    <row r="17" spans="1:5" ht="30" customHeight="1" x14ac:dyDescent="0.25">
      <c r="A17" s="62" t="s">
        <v>52</v>
      </c>
      <c r="B17" s="98"/>
      <c r="C17" s="98"/>
      <c r="D17" s="98"/>
      <c r="E17" s="98"/>
    </row>
    <row r="18" spans="1:5" ht="46.5" customHeight="1" x14ac:dyDescent="0.25">
      <c r="A18" s="63"/>
      <c r="B18" s="98"/>
      <c r="C18" s="98"/>
      <c r="D18" s="98"/>
      <c r="E18" s="98"/>
    </row>
    <row r="19" spans="1:5" ht="210" customHeight="1" x14ac:dyDescent="0.25">
      <c r="A19" s="177" t="s">
        <v>53</v>
      </c>
      <c r="B19" s="177"/>
      <c r="C19" s="177"/>
      <c r="D19" s="177"/>
      <c r="E19" s="177"/>
    </row>
  </sheetData>
  <mergeCells count="8">
    <mergeCell ref="A16:D16"/>
    <mergeCell ref="A19:E19"/>
    <mergeCell ref="A1:E1"/>
    <mergeCell ref="A2:E2"/>
    <mergeCell ref="D3:E3"/>
    <mergeCell ref="A4:C4"/>
    <mergeCell ref="D4:E4"/>
    <mergeCell ref="A11:D11"/>
  </mergeCells>
  <printOptions horizontalCentered="1"/>
  <pageMargins left="0.62992125984251968" right="0.62992125984251968" top="0.31496062992125984" bottom="0" header="0" footer="0"/>
  <pageSetup paperSize="9" scale="97" fitToHeight="0" orientation="portrait" r:id="rId1"/>
  <headerFooter scaleWithDoc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F19"/>
  <sheetViews>
    <sheetView view="pageBreakPreview" zoomScaleNormal="100" zoomScaleSheetLayoutView="100" workbookViewId="0">
      <selection activeCell="A2" sqref="A2:E2"/>
    </sheetView>
  </sheetViews>
  <sheetFormatPr defaultRowHeight="15" x14ac:dyDescent="0.25"/>
  <cols>
    <col min="1" max="1" width="40" style="45" customWidth="1"/>
    <col min="2" max="4" width="10.25" style="45" customWidth="1"/>
    <col min="5" max="5" width="13.75" style="45" customWidth="1"/>
    <col min="6" max="16384" width="9" style="45"/>
  </cols>
  <sheetData>
    <row r="1" spans="1:6" ht="56.25" customHeight="1" thickBot="1" x14ac:dyDescent="0.3">
      <c r="A1" s="178" t="s">
        <v>30</v>
      </c>
      <c r="B1" s="178"/>
      <c r="C1" s="178"/>
      <c r="D1" s="178"/>
      <c r="E1" s="178"/>
    </row>
    <row r="2" spans="1:6" ht="26.25" customHeight="1" thickBot="1" x14ac:dyDescent="0.3">
      <c r="A2" s="179" t="s">
        <v>31</v>
      </c>
      <c r="B2" s="179"/>
      <c r="C2" s="179"/>
      <c r="D2" s="179"/>
      <c r="E2" s="179"/>
      <c r="F2" s="46"/>
    </row>
    <row r="3" spans="1:6" ht="15" customHeight="1" x14ac:dyDescent="0.25">
      <c r="A3" s="47" t="s">
        <v>32</v>
      </c>
      <c r="B3" s="48"/>
      <c r="C3" s="48"/>
      <c r="D3" s="180" t="s">
        <v>33</v>
      </c>
      <c r="E3" s="180"/>
      <c r="F3" s="46"/>
    </row>
    <row r="4" spans="1:6" ht="45" customHeight="1" x14ac:dyDescent="0.25">
      <c r="A4" s="181" t="s">
        <v>34</v>
      </c>
      <c r="B4" s="181"/>
      <c r="C4" s="181"/>
      <c r="D4" s="182" t="s">
        <v>55</v>
      </c>
      <c r="E4" s="182"/>
      <c r="F4" s="46"/>
    </row>
    <row r="5" spans="1:6" ht="15.95" customHeight="1" x14ac:dyDescent="0.25">
      <c r="A5" s="49" t="s">
        <v>36</v>
      </c>
      <c r="B5" s="50" t="s">
        <v>37</v>
      </c>
      <c r="C5" s="50" t="s">
        <v>38</v>
      </c>
      <c r="D5" s="50" t="s">
        <v>39</v>
      </c>
      <c r="E5" s="51" t="s">
        <v>40</v>
      </c>
      <c r="F5" s="46"/>
    </row>
    <row r="6" spans="1:6" ht="15.95" customHeight="1" x14ac:dyDescent="0.25">
      <c r="A6" s="52" t="s">
        <v>41</v>
      </c>
      <c r="B6" s="53">
        <v>1.4999999999999999E-2</v>
      </c>
      <c r="C6" s="53">
        <v>3.4500000000000003E-2</v>
      </c>
      <c r="D6" s="53">
        <v>4.4900000000000002E-2</v>
      </c>
      <c r="E6" s="54">
        <f>C6</f>
        <v>3.4500000000000003E-2</v>
      </c>
      <c r="F6" s="46"/>
    </row>
    <row r="7" spans="1:6" ht="15.95" customHeight="1" x14ac:dyDescent="0.25">
      <c r="A7" s="52" t="s">
        <v>42</v>
      </c>
      <c r="B7" s="53">
        <v>3.0000000000000001E-3</v>
      </c>
      <c r="C7" s="53">
        <v>4.7999999999999996E-3</v>
      </c>
      <c r="D7" s="53">
        <v>8.2000000000000007E-3</v>
      </c>
      <c r="E7" s="54">
        <f t="shared" ref="E7:E10" si="0">C7</f>
        <v>4.7999999999999996E-3</v>
      </c>
      <c r="F7" s="46"/>
    </row>
    <row r="8" spans="1:6" ht="15.95" customHeight="1" x14ac:dyDescent="0.25">
      <c r="A8" s="52" t="s">
        <v>43</v>
      </c>
      <c r="B8" s="53">
        <v>5.5999999999999999E-3</v>
      </c>
      <c r="C8" s="53">
        <v>8.5000000000000006E-3</v>
      </c>
      <c r="D8" s="53">
        <v>8.8999999999999999E-3</v>
      </c>
      <c r="E8" s="54">
        <f t="shared" si="0"/>
        <v>8.5000000000000006E-3</v>
      </c>
      <c r="F8" s="46"/>
    </row>
    <row r="9" spans="1:6" ht="15.95" customHeight="1" x14ac:dyDescent="0.25">
      <c r="A9" s="52" t="s">
        <v>44</v>
      </c>
      <c r="B9" s="53">
        <v>8.5000000000000006E-3</v>
      </c>
      <c r="C9" s="53">
        <v>8.5000000000000006E-3</v>
      </c>
      <c r="D9" s="53">
        <v>1.11E-2</v>
      </c>
      <c r="E9" s="54">
        <f t="shared" si="0"/>
        <v>8.5000000000000006E-3</v>
      </c>
      <c r="F9" s="46"/>
    </row>
    <row r="10" spans="1:6" ht="15.95" customHeight="1" x14ac:dyDescent="0.25">
      <c r="A10" s="52" t="s">
        <v>45</v>
      </c>
      <c r="B10" s="53">
        <v>3.5000000000000003E-2</v>
      </c>
      <c r="C10" s="53">
        <v>5.11E-2</v>
      </c>
      <c r="D10" s="53">
        <v>6.2199999999999998E-2</v>
      </c>
      <c r="E10" s="54">
        <f t="shared" si="0"/>
        <v>5.11E-2</v>
      </c>
      <c r="F10" s="46"/>
    </row>
    <row r="11" spans="1:6" ht="15.95" customHeight="1" x14ac:dyDescent="0.25">
      <c r="A11" s="183" t="s">
        <v>46</v>
      </c>
      <c r="B11" s="184"/>
      <c r="C11" s="184"/>
      <c r="D11" s="185"/>
      <c r="E11" s="55">
        <f>SUM(E12:E15)</f>
        <v>3.6499999999999998E-2</v>
      </c>
      <c r="F11" s="46"/>
    </row>
    <row r="12" spans="1:6" ht="15.95" customHeight="1" x14ac:dyDescent="0.25">
      <c r="A12" s="56"/>
      <c r="B12" s="57"/>
      <c r="C12" s="57"/>
      <c r="D12" s="58" t="s">
        <v>47</v>
      </c>
      <c r="E12" s="54">
        <v>6.4999999999999997E-3</v>
      </c>
      <c r="F12" s="46"/>
    </row>
    <row r="13" spans="1:6" ht="15.95" customHeight="1" x14ac:dyDescent="0.25">
      <c r="A13" s="56"/>
      <c r="B13" s="57"/>
      <c r="C13" s="57"/>
      <c r="D13" s="58" t="s">
        <v>48</v>
      </c>
      <c r="E13" s="54">
        <v>0.03</v>
      </c>
      <c r="F13" s="46"/>
    </row>
    <row r="14" spans="1:6" ht="15.95" customHeight="1" x14ac:dyDescent="0.25">
      <c r="A14" s="56"/>
      <c r="B14" s="57"/>
      <c r="C14" s="57"/>
      <c r="D14" s="58" t="s">
        <v>49</v>
      </c>
      <c r="E14" s="54">
        <v>0</v>
      </c>
      <c r="F14" s="46"/>
    </row>
    <row r="15" spans="1:6" ht="15.95" customHeight="1" x14ac:dyDescent="0.25">
      <c r="A15" s="56"/>
      <c r="B15" s="57"/>
      <c r="C15" s="57"/>
      <c r="D15" s="58" t="s">
        <v>50</v>
      </c>
      <c r="E15" s="54">
        <v>0</v>
      </c>
      <c r="F15" s="46"/>
    </row>
    <row r="16" spans="1:6" s="61" customFormat="1" ht="20.100000000000001" customHeight="1" x14ac:dyDescent="0.2">
      <c r="A16" s="175" t="s">
        <v>51</v>
      </c>
      <c r="B16" s="176"/>
      <c r="C16" s="176"/>
      <c r="D16" s="176"/>
      <c r="E16" s="59">
        <f>ROUND(((1+E6+E7+E8)*(1+E9)*(1+E10)/(1-E11)-1),4)</f>
        <v>0.15279999999999999</v>
      </c>
      <c r="F16" s="60"/>
    </row>
    <row r="17" spans="1:5" ht="30" customHeight="1" x14ac:dyDescent="0.25">
      <c r="A17" s="97" t="s">
        <v>52</v>
      </c>
      <c r="B17" s="98"/>
      <c r="C17" s="98"/>
      <c r="D17" s="98"/>
      <c r="E17" s="98"/>
    </row>
    <row r="18" spans="1:5" ht="46.5" customHeight="1" x14ac:dyDescent="0.25">
      <c r="A18" s="99"/>
      <c r="B18" s="98"/>
      <c r="C18" s="98"/>
      <c r="D18" s="98"/>
      <c r="E18" s="98"/>
    </row>
    <row r="19" spans="1:5" ht="210" customHeight="1" x14ac:dyDescent="0.25">
      <c r="A19" s="186" t="s">
        <v>53</v>
      </c>
      <c r="B19" s="186"/>
      <c r="C19" s="186"/>
      <c r="D19" s="186"/>
      <c r="E19" s="186"/>
    </row>
  </sheetData>
  <mergeCells count="8">
    <mergeCell ref="A16:D16"/>
    <mergeCell ref="A19:E19"/>
    <mergeCell ref="A1:E1"/>
    <mergeCell ref="A2:E2"/>
    <mergeCell ref="D3:E3"/>
    <mergeCell ref="A4:C4"/>
    <mergeCell ref="D4:E4"/>
    <mergeCell ref="A11:D11"/>
  </mergeCells>
  <printOptions horizontalCentered="1"/>
  <pageMargins left="0.62992125984251968" right="0.62992125984251968" top="0.31496062992125984" bottom="0.39370078740157483" header="0" footer="0"/>
  <pageSetup paperSize="9" scale="97" fitToHeight="0" orientation="portrait" r:id="rId1"/>
  <headerFooter scaleWithDoc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4</vt:i4>
      </vt:variant>
    </vt:vector>
  </HeadingPairs>
  <TitlesOfParts>
    <vt:vector size="11" baseType="lpstr">
      <vt:lpstr>Orçamento sintético SD</vt:lpstr>
      <vt:lpstr>CCUs</vt:lpstr>
      <vt:lpstr>Quadro de comparação</vt:lpstr>
      <vt:lpstr>Cronograma</vt:lpstr>
      <vt:lpstr>BDI Serviços Sem Deson</vt:lpstr>
      <vt:lpstr>BDI Serviços Deson</vt:lpstr>
      <vt:lpstr>BDI Materiais</vt:lpstr>
      <vt:lpstr>Cronograma!Area_de_impressao</vt:lpstr>
      <vt:lpstr>'Orçamento sintético SD'!Area_de_impressao</vt:lpstr>
      <vt:lpstr>CCUs!Titulos_de_impressao</vt:lpstr>
      <vt:lpstr>'Orçamento sintético SD'!Titulos_de_impressao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Alexandre Graciolli Enzweiler</cp:lastModifiedBy>
  <cp:revision>0</cp:revision>
  <cp:lastPrinted>2025-09-12T20:19:07Z</cp:lastPrinted>
  <dcterms:created xsi:type="dcterms:W3CDTF">2020-04-27T14:08:39Z</dcterms:created>
  <dcterms:modified xsi:type="dcterms:W3CDTF">2025-10-10T20:46:43Z</dcterms:modified>
</cp:coreProperties>
</file>